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1" i="1"/>
  <c r="H191"/>
  <c r="G191"/>
  <c r="J191" s="1"/>
  <c r="J189"/>
  <c r="I188"/>
  <c r="H188"/>
  <c r="G188"/>
  <c r="J188" s="1"/>
  <c r="I187"/>
  <c r="H187"/>
  <c r="G187"/>
  <c r="J187" s="1"/>
  <c r="I182"/>
  <c r="G182"/>
  <c r="J181"/>
  <c r="I180"/>
  <c r="H180"/>
  <c r="J180" s="1"/>
  <c r="G180"/>
  <c r="J179"/>
  <c r="I179"/>
  <c r="H179"/>
  <c r="G179"/>
  <c r="J178"/>
  <c r="J177"/>
  <c r="I172"/>
  <c r="H172"/>
  <c r="G172"/>
  <c r="J172" s="1"/>
  <c r="J170"/>
  <c r="I168"/>
  <c r="H168"/>
  <c r="G168"/>
  <c r="J168" s="1"/>
  <c r="J167"/>
  <c r="I161"/>
  <c r="H161"/>
  <c r="G161"/>
  <c r="J161" s="1"/>
  <c r="I163"/>
  <c r="H163"/>
  <c r="G163"/>
  <c r="J163" s="1"/>
  <c r="J160"/>
  <c r="I159"/>
  <c r="H159"/>
  <c r="G159"/>
  <c r="J159" s="1"/>
  <c r="I153"/>
  <c r="H153"/>
  <c r="G153"/>
  <c r="J153" s="1"/>
  <c r="J151"/>
  <c r="J148"/>
  <c r="J142"/>
  <c r="I142"/>
  <c r="H142"/>
  <c r="G142"/>
  <c r="J141"/>
  <c r="J140"/>
  <c r="I134"/>
  <c r="H134"/>
  <c r="G134"/>
  <c r="J134" s="1"/>
  <c r="J132"/>
  <c r="I130"/>
  <c r="H130"/>
  <c r="G130"/>
  <c r="J130" s="1"/>
  <c r="I129"/>
  <c r="H129"/>
  <c r="G129"/>
  <c r="J129" s="1"/>
  <c r="I128"/>
  <c r="H128"/>
  <c r="G128"/>
  <c r="J128" s="1"/>
  <c r="J124"/>
  <c r="I123"/>
  <c r="H123"/>
  <c r="G123"/>
  <c r="J123" s="1"/>
  <c r="I115"/>
  <c r="H115"/>
  <c r="G115"/>
  <c r="J115" s="1"/>
  <c r="J113"/>
  <c r="J110"/>
  <c r="J105"/>
  <c r="I106"/>
  <c r="G106"/>
  <c r="I104"/>
  <c r="H104"/>
  <c r="G104"/>
  <c r="J104" s="1"/>
  <c r="J103"/>
  <c r="J101"/>
  <c r="I96"/>
  <c r="H96"/>
  <c r="G96"/>
  <c r="J96" s="1"/>
  <c r="J94"/>
  <c r="I93"/>
  <c r="H93"/>
  <c r="G93"/>
  <c r="J93" s="1"/>
  <c r="I87"/>
  <c r="G87"/>
  <c r="J86"/>
  <c r="I85"/>
  <c r="H85"/>
  <c r="G85"/>
  <c r="J85" s="1"/>
  <c r="I84"/>
  <c r="H84"/>
  <c r="G84"/>
  <c r="J84" s="1"/>
  <c r="J83"/>
  <c r="J82"/>
  <c r="I77"/>
  <c r="H77"/>
  <c r="G77"/>
  <c r="J77" s="1"/>
  <c r="J75"/>
  <c r="I73"/>
  <c r="H73"/>
  <c r="G73"/>
  <c r="J73" s="1"/>
  <c r="I71"/>
  <c r="H71"/>
  <c r="G71"/>
  <c r="J71" s="1"/>
  <c r="I66"/>
  <c r="H66"/>
  <c r="G66"/>
  <c r="J66" s="1"/>
  <c r="J65"/>
  <c r="I64"/>
  <c r="H64"/>
  <c r="G64"/>
  <c r="J64" s="1"/>
  <c r="I58"/>
  <c r="H58"/>
  <c r="G58"/>
  <c r="J58" s="1"/>
  <c r="J56"/>
  <c r="I52"/>
  <c r="H52"/>
  <c r="G52"/>
  <c r="J52" s="1"/>
  <c r="I47"/>
  <c r="H47"/>
  <c r="G47"/>
  <c r="J47" s="1"/>
  <c r="J46"/>
  <c r="J49"/>
  <c r="I39"/>
  <c r="H39"/>
  <c r="G39"/>
  <c r="J39" s="1"/>
  <c r="J37"/>
  <c r="I35"/>
  <c r="H35"/>
  <c r="G35"/>
  <c r="J35" s="1"/>
  <c r="J34"/>
  <c r="I33"/>
  <c r="H33"/>
  <c r="G33"/>
  <c r="J33" s="1"/>
  <c r="I30"/>
  <c r="H30"/>
  <c r="G30"/>
  <c r="J30" s="1"/>
  <c r="I28"/>
  <c r="H28"/>
  <c r="G28"/>
  <c r="J28" s="1"/>
  <c r="J27"/>
  <c r="I20"/>
  <c r="H20"/>
  <c r="G20"/>
  <c r="J20" s="1"/>
  <c r="J18"/>
  <c r="I17"/>
  <c r="H17"/>
  <c r="G17"/>
  <c r="J17" s="1"/>
  <c r="I16"/>
  <c r="H16"/>
  <c r="G16"/>
  <c r="J16" s="1"/>
  <c r="J15"/>
  <c r="I14"/>
  <c r="H14"/>
  <c r="G14"/>
  <c r="J14" s="1"/>
  <c r="J11"/>
  <c r="I11"/>
  <c r="H11"/>
  <c r="G11"/>
  <c r="J10"/>
  <c r="I9"/>
  <c r="H9"/>
  <c r="G9"/>
  <c r="J9" s="1"/>
  <c r="J8"/>
  <c r="A109" l="1"/>
  <c r="B195"/>
  <c r="A195"/>
  <c r="J194"/>
  <c r="I194"/>
  <c r="H194"/>
  <c r="G194"/>
  <c r="F194"/>
  <c r="B185"/>
  <c r="A185"/>
  <c r="J184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H127"/>
  <c r="G127"/>
  <c r="G138" s="1"/>
  <c r="F127"/>
  <c r="B119"/>
  <c r="A119"/>
  <c r="J118"/>
  <c r="I118"/>
  <c r="H118"/>
  <c r="G118"/>
  <c r="F118"/>
  <c r="B109"/>
  <c r="J108"/>
  <c r="I108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F89"/>
  <c r="F100" s="1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J62" s="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B14"/>
  <c r="A14"/>
  <c r="G23"/>
  <c r="H23"/>
  <c r="I23"/>
  <c r="J23"/>
  <c r="F23"/>
  <c r="G13"/>
  <c r="H13"/>
  <c r="I13"/>
  <c r="J13"/>
  <c r="F13"/>
  <c r="J195" l="1"/>
  <c r="H176"/>
  <c r="H157"/>
  <c r="J157"/>
  <c r="J138"/>
  <c r="H138"/>
  <c r="I138"/>
  <c r="I119"/>
  <c r="J119"/>
  <c r="G100"/>
  <c r="F81"/>
  <c r="J81"/>
  <c r="G81"/>
  <c r="I81"/>
  <c r="H81"/>
  <c r="I62"/>
  <c r="G62"/>
  <c r="G43"/>
  <c r="I43"/>
  <c r="F119"/>
  <c r="F138"/>
  <c r="F157"/>
  <c r="F176"/>
  <c r="F195"/>
  <c r="I24"/>
  <c r="F24"/>
  <c r="J24"/>
  <c r="H24"/>
  <c r="G24"/>
  <c r="J196" l="1"/>
  <c r="F196"/>
  <c r="H196"/>
  <c r="G196"/>
  <c r="I196"/>
</calcChain>
</file>

<file path=xl/sharedStrings.xml><?xml version="1.0" encoding="utf-8"?>
<sst xmlns="http://schemas.openxmlformats.org/spreadsheetml/2006/main" count="334" uniqueCount="112">
  <si>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</si>
  <si>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</si>
  <si>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</si>
  <si>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</si>
  <si>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</si>
  <si>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</si>
  <si>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</si>
  <si>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</si>
  <si>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</si>
  <si>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</si>
  <si>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</si>
  <si>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</si>
  <si>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</si>
  <si>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</si>
  <si>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</si>
  <si>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</si>
  <si>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</si>
  <si>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</si>
  <si>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</si>
  <si>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</si>
  <si>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</si>
  <si>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</si>
  <si>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</si>
  <si>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</si>
  <si>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</si>
  <si>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</si>
  <si>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</si>
  <si>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</si>
  <si>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</si>
  <si>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</si>
  <si>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</si>
  <si>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</si>
  <si>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</si>
  <si>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</si>
  <si>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</si>
  <si>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Моу Красненская СОШ</t>
  </si>
  <si>
    <t>директор</t>
  </si>
  <si>
    <t>Переверзева Н.М.</t>
  </si>
  <si>
    <t>Каша рисовая</t>
  </si>
  <si>
    <t>Чай</t>
  </si>
  <si>
    <t>Батон</t>
  </si>
  <si>
    <t>ПР</t>
  </si>
  <si>
    <t>Яблоко</t>
  </si>
  <si>
    <t>Сыр</t>
  </si>
  <si>
    <t>Салат "витаминный"</t>
  </si>
  <si>
    <t>Суп картофельный с горохом</t>
  </si>
  <si>
    <t>200</t>
  </si>
  <si>
    <t>Палочки мясные</t>
  </si>
  <si>
    <t>Макароны отварные с маслом сливочным</t>
  </si>
  <si>
    <t>Чай с лимоном</t>
  </si>
  <si>
    <t>200//4</t>
  </si>
  <si>
    <t xml:space="preserve">Хлеб </t>
  </si>
  <si>
    <t>Запеканку из творога</t>
  </si>
  <si>
    <t>Сметана</t>
  </si>
  <si>
    <t>Салат из моркови с яблоком</t>
  </si>
  <si>
    <t>Икра кабачковая</t>
  </si>
  <si>
    <t>ОП</t>
  </si>
  <si>
    <t>Борщ</t>
  </si>
  <si>
    <t>Плов из птицы</t>
  </si>
  <si>
    <t>Компот из яблок и лимона</t>
  </si>
  <si>
    <t>Оладьи</t>
  </si>
  <si>
    <t>Молоко сгущенное</t>
  </si>
  <si>
    <t>209/62</t>
  </si>
  <si>
    <t>Яйцо отварное морковь тертая</t>
  </si>
  <si>
    <t>40/40</t>
  </si>
  <si>
    <t>Кофейный напиток</t>
  </si>
  <si>
    <t>Салат из белокачанной капусты</t>
  </si>
  <si>
    <t>Суп гречневый</t>
  </si>
  <si>
    <t>Рыба тущеная в томатном соусе</t>
  </si>
  <si>
    <t>Рис отварной со сливочным маслом</t>
  </si>
  <si>
    <t>Компот из сухофруктов</t>
  </si>
  <si>
    <t>Тефтели в томатном соусе</t>
  </si>
  <si>
    <t>Молоко</t>
  </si>
  <si>
    <t>Зефир</t>
  </si>
  <si>
    <t>Винегрет овощной</t>
  </si>
  <si>
    <t>Суп с вермишелью</t>
  </si>
  <si>
    <t>Котлета " Куриная"</t>
  </si>
  <si>
    <t>Каша гречневая</t>
  </si>
  <si>
    <t xml:space="preserve">Омлет </t>
  </si>
  <si>
    <t>10ОП</t>
  </si>
  <si>
    <t>Зеленый горошек</t>
  </si>
  <si>
    <t>Какао с молоком</t>
  </si>
  <si>
    <t>сыр</t>
  </si>
  <si>
    <t>Масло сливочное</t>
  </si>
  <si>
    <t>Кукуруза</t>
  </si>
  <si>
    <t>Суп с рыбными консервами</t>
  </si>
  <si>
    <t>200/30</t>
  </si>
  <si>
    <t>Голубцы ленивые</t>
  </si>
  <si>
    <t>Картофельное пюре</t>
  </si>
  <si>
    <t>Каша гречневая молочная</t>
  </si>
  <si>
    <t>мандарин</t>
  </si>
  <si>
    <t>10 ОП</t>
  </si>
  <si>
    <t>Борщ сибирский с фасолью</t>
  </si>
  <si>
    <t>Гуляш</t>
  </si>
  <si>
    <t>Напиток из яблок витаминизированный</t>
  </si>
  <si>
    <t>Каша рисовая с фруктами</t>
  </si>
  <si>
    <t>Булочка</t>
  </si>
  <si>
    <t>Йогурт питьевой</t>
  </si>
  <si>
    <t>Рассольник</t>
  </si>
  <si>
    <t>Запеканка творожно_рисовая</t>
  </si>
  <si>
    <t>Сок</t>
  </si>
  <si>
    <t>29 ОП</t>
  </si>
  <si>
    <t>Салат из капусты с огурцом соленым</t>
  </si>
  <si>
    <t>198ОП</t>
  </si>
  <si>
    <t>Фасоль красноа</t>
  </si>
  <si>
    <t>Пряник</t>
  </si>
  <si>
    <t>Салат из свеклы сзеленым горошком</t>
  </si>
  <si>
    <t>Суп картофельный с клецками</t>
  </si>
  <si>
    <t>Птица порц. Запеченая</t>
  </si>
  <si>
    <t>139 ОП</t>
  </si>
  <si>
    <t>Капуста тушеная</t>
  </si>
  <si>
    <t>31.08.2023года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</si>
</sst>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 applyProtection="1">
      <alignment horizontal="center" vertical="top"/>
      <protection locked="0"/>
    </xf>
    <xf numFmtId="2" fontId="10" fillId="4" borderId="2" xfId="0" applyNumberFormat="1" applyFont="1" applyFill="1" applyBorder="1" applyAlignment="1" applyProtection="1">
      <alignment horizontal="center" vertical="top"/>
      <protection locked="0"/>
    </xf>
    <xf numFmtId="164" fontId="10" fillId="4" borderId="2" xfId="0" applyNumberFormat="1" applyFont="1" applyFill="1" applyBorder="1" applyAlignment="1" applyProtection="1">
      <alignment horizontal="center" vertical="top"/>
      <protection locked="0"/>
    </xf>
    <xf numFmtId="0" fontId="11" fillId="4" borderId="2" xfId="0" applyFont="1" applyFill="1" applyBorder="1" applyAlignment="1" applyProtection="1">
      <alignment horizontal="right" vertical="center" indent="1"/>
      <protection locked="0"/>
    </xf>
    <xf numFmtId="2" fontId="11" fillId="4" borderId="2" xfId="0" applyNumberFormat="1" applyFont="1" applyFill="1" applyBorder="1" applyAlignment="1" applyProtection="1">
      <alignment horizontal="right" vertical="center" indent="1"/>
      <protection locked="0"/>
    </xf>
    <xf numFmtId="49" fontId="10" fillId="4" borderId="2" xfId="0" applyNumberFormat="1" applyFont="1" applyFill="1" applyBorder="1" applyAlignment="1" applyProtection="1">
      <alignment horizontal="center" vertical="top"/>
      <protection locked="0"/>
    </xf>
    <xf numFmtId="165" fontId="10" fillId="4" borderId="2" xfId="0" applyNumberFormat="1" applyFont="1" applyFill="1" applyBorder="1" applyAlignment="1" applyProtection="1">
      <alignment horizontal="center" vertical="top"/>
      <protection locked="0"/>
    </xf>
    <xf numFmtId="0" fontId="10" fillId="4" borderId="2" xfId="0" applyNumberFormat="1" applyFont="1" applyFill="1" applyBorder="1" applyAlignment="1" applyProtection="1">
      <alignment horizontal="center" vertical="top"/>
      <protection locked="0"/>
    </xf>
    <xf numFmtId="164" fontId="11" fillId="4" borderId="2" xfId="0" applyNumberFormat="1" applyFont="1" applyFill="1" applyBorder="1" applyAlignment="1" applyProtection="1">
      <alignment horizontal="right" vertical="center" indent="1"/>
      <protection locked="0"/>
    </xf>
    <xf numFmtId="2" fontId="11" fillId="4" borderId="2" xfId="0" applyNumberFormat="1" applyFont="1" applyFill="1" applyBorder="1" applyAlignment="1" applyProtection="1">
      <alignment horizontal="center" vertical="top"/>
      <protection locked="0"/>
    </xf>
    <xf numFmtId="0" fontId="10" fillId="4" borderId="2" xfId="0" applyNumberFormat="1" applyFont="1" applyFill="1" applyBorder="1" applyAlignment="1" applyProtection="1">
      <alignment horizontal="center" vertical="top" wrapText="1"/>
      <protection locked="0"/>
    </xf>
    <xf numFmtId="2" fontId="10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right" vertical="center"/>
      <protection locked="0"/>
    </xf>
    <xf numFmtId="2" fontId="11" fillId="4" borderId="2" xfId="0" applyNumberFormat="1" applyFont="1" applyFill="1" applyBorder="1" applyAlignment="1" applyProtection="1">
      <alignment horizontal="right" vertical="center"/>
      <protection locked="0"/>
    </xf>
    <xf numFmtId="2" fontId="11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2" xfId="0" applyFont="1" applyFill="1" applyBorder="1" applyAlignment="1" applyProtection="1">
      <alignment horizontal="right" vertical="center" indent="1"/>
      <protection locked="0"/>
    </xf>
    <xf numFmtId="2" fontId="10" fillId="4" borderId="2" xfId="0" applyNumberFormat="1" applyFont="1" applyFill="1" applyBorder="1" applyAlignment="1" applyProtection="1">
      <alignment horizontal="right" vertical="center" indent="1"/>
      <protection locked="0"/>
    </xf>
    <xf numFmtId="1" fontId="11" fillId="4" borderId="2" xfId="0" applyNumberFormat="1" applyFont="1" applyFill="1" applyBorder="1" applyAlignment="1" applyProtection="1">
      <alignment horizontal="right" vertical="top"/>
      <protection locked="0"/>
    </xf>
    <xf numFmtId="2" fontId="11" fillId="4" borderId="2" xfId="0" applyNumberFormat="1" applyFont="1" applyFill="1" applyBorder="1" applyAlignment="1" applyProtection="1">
      <alignment horizontal="right" vertical="top"/>
      <protection locked="0"/>
    </xf>
    <xf numFmtId="0" fontId="11" fillId="4" borderId="2" xfId="0" applyNumberFormat="1" applyFont="1" applyFill="1" applyBorder="1" applyAlignment="1" applyProtection="1">
      <alignment horizontal="right" vertical="top"/>
      <protection locked="0"/>
    </xf>
    <xf numFmtId="2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indent="1"/>
      <protection locked="0"/>
    </xf>
    <xf numFmtId="2" fontId="11" fillId="4" borderId="2" xfId="0" applyNumberFormat="1" applyFont="1" applyFill="1" applyBorder="1" applyAlignment="1" applyProtection="1">
      <alignment horizontal="left" inden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5" sqref="I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>
      <c r="A1" s="1" t="s">
        <v>7</v>
      </c>
      <c r="C1" s="47" t="s">
        <v>35</v>
      </c>
      <c r="D1" s="48"/>
      <c r="E1" s="48"/>
      <c r="F1" s="13" t="s">
        <v>16</v>
      </c>
      <c r="G1" s="2" t="s">
        <v>17</v>
      </c>
      <c r="H1" s="49" t="s">
        <v>36</v>
      </c>
      <c r="I1" s="49"/>
      <c r="J1" s="49"/>
      <c r="K1" s="49"/>
    </row>
    <row r="2" spans="1:11" ht="17.399999999999999">
      <c r="A2" s="36" t="s">
        <v>6</v>
      </c>
      <c r="C2" s="2"/>
      <c r="G2" s="2" t="s">
        <v>18</v>
      </c>
      <c r="H2" s="49" t="s">
        <v>37</v>
      </c>
      <c r="I2" s="49"/>
      <c r="J2" s="49"/>
      <c r="K2" s="49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0" t="s">
        <v>111</v>
      </c>
      <c r="I3" s="50"/>
      <c r="J3" s="50"/>
      <c r="K3" s="50"/>
    </row>
    <row r="4" spans="1:11" ht="13.8" thickBot="1">
      <c r="C4" s="2"/>
      <c r="D4" s="4"/>
    </row>
    <row r="5" spans="1:11" ht="31.2" thickBot="1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54">
        <v>160</v>
      </c>
      <c r="G6" s="55">
        <v>2.3199999999999998</v>
      </c>
      <c r="H6" s="55">
        <v>3.96</v>
      </c>
      <c r="I6" s="55">
        <v>28.97</v>
      </c>
      <c r="J6" s="55">
        <v>161</v>
      </c>
      <c r="K6" s="41">
        <v>168</v>
      </c>
    </row>
    <row r="7" spans="1:11" ht="14.4">
      <c r="A7" s="24"/>
      <c r="B7" s="16"/>
      <c r="C7" s="11"/>
      <c r="D7" s="6"/>
      <c r="E7" s="42"/>
      <c r="F7" s="43"/>
      <c r="G7" s="43"/>
      <c r="H7" s="43"/>
      <c r="I7" s="43"/>
      <c r="J7" s="43"/>
      <c r="K7" s="44"/>
    </row>
    <row r="8" spans="1:11" ht="14.4">
      <c r="A8" s="24"/>
      <c r="B8" s="16"/>
      <c r="C8" s="11"/>
      <c r="D8" s="7" t="s">
        <v>22</v>
      </c>
      <c r="E8" s="42" t="s">
        <v>39</v>
      </c>
      <c r="F8" s="54">
        <v>200</v>
      </c>
      <c r="G8" s="55">
        <v>0.2</v>
      </c>
      <c r="H8" s="55">
        <v>0.05</v>
      </c>
      <c r="I8" s="55">
        <v>15.01</v>
      </c>
      <c r="J8" s="55">
        <f>G8*4+H8*9+I8*4</f>
        <v>61.29</v>
      </c>
      <c r="K8" s="44">
        <v>376</v>
      </c>
    </row>
    <row r="9" spans="1:11" ht="14.4">
      <c r="A9" s="24"/>
      <c r="B9" s="16"/>
      <c r="C9" s="11"/>
      <c r="D9" s="7" t="s">
        <v>23</v>
      </c>
      <c r="E9" s="42" t="s">
        <v>40</v>
      </c>
      <c r="F9" s="54">
        <v>40</v>
      </c>
      <c r="G9" s="55">
        <f>1.52*F9/30</f>
        <v>2.0266666666666664</v>
      </c>
      <c r="H9" s="56">
        <f>0.16*F9/30</f>
        <v>0.21333333333333335</v>
      </c>
      <c r="I9" s="56">
        <f>9.84*F9/30</f>
        <v>13.120000000000001</v>
      </c>
      <c r="J9" s="56">
        <f>G9*4+H9*9+I9*4</f>
        <v>62.506666666666668</v>
      </c>
      <c r="K9" s="44" t="s">
        <v>41</v>
      </c>
    </row>
    <row r="10" spans="1:11" ht="14.4">
      <c r="A10" s="24"/>
      <c r="B10" s="16"/>
      <c r="C10" s="11"/>
      <c r="D10" s="7" t="s">
        <v>24</v>
      </c>
      <c r="E10" s="42" t="s">
        <v>42</v>
      </c>
      <c r="F10" s="54">
        <v>100</v>
      </c>
      <c r="G10" s="55">
        <v>0.4</v>
      </c>
      <c r="H10" s="55">
        <v>0.4</v>
      </c>
      <c r="I10" s="55">
        <v>9.8000000000000007</v>
      </c>
      <c r="J10" s="55">
        <f>G10*4+H10*9+I10*4</f>
        <v>44.400000000000006</v>
      </c>
      <c r="K10" s="44">
        <v>338</v>
      </c>
    </row>
    <row r="11" spans="1:11" ht="14.4">
      <c r="A11" s="24"/>
      <c r="B11" s="16"/>
      <c r="C11" s="11"/>
      <c r="D11" s="6"/>
      <c r="E11" s="42" t="s">
        <v>43</v>
      </c>
      <c r="F11" s="54">
        <v>20</v>
      </c>
      <c r="G11" s="55">
        <f>2.32*F11/10</f>
        <v>4.6399999999999997</v>
      </c>
      <c r="H11" s="55">
        <f>3.4*F11/10</f>
        <v>6.8</v>
      </c>
      <c r="I11" s="55">
        <f>0.01*F11/10</f>
        <v>0.02</v>
      </c>
      <c r="J11" s="55">
        <f>G11*4+H11*9+I11*4</f>
        <v>79.839999999999989</v>
      </c>
      <c r="K11" s="44">
        <v>15</v>
      </c>
    </row>
    <row r="12" spans="1:11" ht="14.4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4.4">
      <c r="A13" s="25"/>
      <c r="B13" s="18"/>
      <c r="C13" s="8"/>
      <c r="D13" s="19" t="s">
        <v>33</v>
      </c>
      <c r="E13" s="9"/>
      <c r="F13" s="20">
        <f>SUM(F6:F12)</f>
        <v>520</v>
      </c>
      <c r="G13" s="20">
        <f t="shared" ref="G13:J13" si="0">SUM(G6:G12)</f>
        <v>9.586666666666666</v>
      </c>
      <c r="H13" s="20">
        <f t="shared" si="0"/>
        <v>11.423333333333332</v>
      </c>
      <c r="I13" s="20">
        <f t="shared" si="0"/>
        <v>66.919999999999987</v>
      </c>
      <c r="J13" s="20">
        <f t="shared" si="0"/>
        <v>409.03666666666669</v>
      </c>
      <c r="K13" s="26"/>
    </row>
    <row r="14" spans="1:11" ht="14.4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2" t="s">
        <v>44</v>
      </c>
      <c r="F14" s="57">
        <v>60</v>
      </c>
      <c r="G14" s="58">
        <f>0.94*F14/60</f>
        <v>0.94</v>
      </c>
      <c r="H14" s="57">
        <f>7.22*F14/60</f>
        <v>7.22</v>
      </c>
      <c r="I14" s="57">
        <f>5.27*F14/60</f>
        <v>5.27</v>
      </c>
      <c r="J14" s="55">
        <f>G14*4+H14*9+I14*4</f>
        <v>89.820000000000007</v>
      </c>
      <c r="K14" s="44">
        <v>49</v>
      </c>
    </row>
    <row r="15" spans="1:11" ht="14.4">
      <c r="A15" s="24"/>
      <c r="B15" s="16"/>
      <c r="C15" s="11"/>
      <c r="D15" s="7" t="s">
        <v>27</v>
      </c>
      <c r="E15" s="42" t="s">
        <v>45</v>
      </c>
      <c r="F15" s="59" t="s">
        <v>46</v>
      </c>
      <c r="G15" s="55">
        <v>4.84</v>
      </c>
      <c r="H15" s="55">
        <v>3.1</v>
      </c>
      <c r="I15" s="55">
        <v>16.899999999999999</v>
      </c>
      <c r="J15" s="55">
        <f t="shared" ref="J15" si="1">G15*4+H15*9+I15*4</f>
        <v>114.86</v>
      </c>
      <c r="K15" s="44">
        <v>206</v>
      </c>
    </row>
    <row r="16" spans="1:11" ht="14.4">
      <c r="A16" s="24"/>
      <c r="B16" s="16"/>
      <c r="C16" s="11"/>
      <c r="D16" s="7" t="s">
        <v>28</v>
      </c>
      <c r="E16" s="42" t="s">
        <v>47</v>
      </c>
      <c r="F16" s="54">
        <v>90</v>
      </c>
      <c r="G16" s="55">
        <f>13.46*F16/80</f>
        <v>15.142500000000002</v>
      </c>
      <c r="H16" s="60">
        <f>10.86*F16/80</f>
        <v>12.217499999999999</v>
      </c>
      <c r="I16" s="60">
        <f>5.34*F16/80</f>
        <v>6.0074999999999994</v>
      </c>
      <c r="J16" s="55">
        <f>G16*4+H16*9+I16*4</f>
        <v>194.5575</v>
      </c>
      <c r="K16" s="44">
        <v>268</v>
      </c>
    </row>
    <row r="17" spans="1:11" ht="14.4">
      <c r="A17" s="24"/>
      <c r="B17" s="16"/>
      <c r="C17" s="11"/>
      <c r="D17" s="7" t="s">
        <v>29</v>
      </c>
      <c r="E17" s="42" t="s">
        <v>48</v>
      </c>
      <c r="F17" s="54">
        <v>150</v>
      </c>
      <c r="G17" s="55">
        <f>5.7*F17/150</f>
        <v>5.7</v>
      </c>
      <c r="H17" s="55">
        <f>3.43*F17/150</f>
        <v>3.43</v>
      </c>
      <c r="I17" s="55">
        <f>36.45*F17/150</f>
        <v>36.450000000000003</v>
      </c>
      <c r="J17" s="55">
        <f t="shared" ref="J17:J18" si="2">G17*4+H17*9+I17*4</f>
        <v>199.47000000000003</v>
      </c>
      <c r="K17" s="44">
        <v>203</v>
      </c>
    </row>
    <row r="18" spans="1:11" ht="14.4">
      <c r="A18" s="24"/>
      <c r="B18" s="16"/>
      <c r="C18" s="11"/>
      <c r="D18" s="7" t="s">
        <v>30</v>
      </c>
      <c r="E18" s="42" t="s">
        <v>49</v>
      </c>
      <c r="F18" s="54" t="s">
        <v>50</v>
      </c>
      <c r="G18" s="55">
        <v>0.26</v>
      </c>
      <c r="H18" s="55">
        <v>0.06</v>
      </c>
      <c r="I18" s="55">
        <v>15.22</v>
      </c>
      <c r="J18" s="55">
        <f t="shared" si="2"/>
        <v>62.46</v>
      </c>
      <c r="K18" s="44">
        <v>377</v>
      </c>
    </row>
    <row r="19" spans="1:11" ht="14.4">
      <c r="A19" s="24"/>
      <c r="B19" s="16"/>
      <c r="C19" s="11"/>
      <c r="D19" s="7" t="s">
        <v>31</v>
      </c>
      <c r="E19" s="42"/>
      <c r="F19" s="43"/>
      <c r="G19" s="43"/>
      <c r="H19" s="43"/>
      <c r="I19" s="43"/>
      <c r="J19" s="43"/>
      <c r="K19" s="44"/>
    </row>
    <row r="20" spans="1:11" ht="14.4">
      <c r="A20" s="24"/>
      <c r="B20" s="16"/>
      <c r="C20" s="11"/>
      <c r="D20" s="7" t="s">
        <v>32</v>
      </c>
      <c r="E20" s="42" t="s">
        <v>51</v>
      </c>
      <c r="F20" s="54">
        <v>80</v>
      </c>
      <c r="G20" s="55">
        <f>2.64*F20/40</f>
        <v>5.28</v>
      </c>
      <c r="H20" s="55">
        <f>0.48*F20/40</f>
        <v>0.96</v>
      </c>
      <c r="I20" s="55">
        <f>13.68*F20/40</f>
        <v>27.360000000000003</v>
      </c>
      <c r="J20" s="55">
        <f t="shared" ref="J20" si="3">G20*4+H20*9+I20*4</f>
        <v>139.20000000000002</v>
      </c>
      <c r="K20" s="44" t="s">
        <v>41</v>
      </c>
    </row>
    <row r="21" spans="1:11" ht="14.4">
      <c r="A21" s="24"/>
      <c r="B21" s="16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4.4">
      <c r="A22" s="24"/>
      <c r="B22" s="16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4.4">
      <c r="A23" s="25"/>
      <c r="B23" s="18"/>
      <c r="C23" s="8"/>
      <c r="D23" s="19" t="s">
        <v>33</v>
      </c>
      <c r="E23" s="12"/>
      <c r="F23" s="20">
        <f>SUM(F14:F22)</f>
        <v>380</v>
      </c>
      <c r="G23" s="20">
        <f t="shared" ref="G23:J23" si="4">SUM(G14:G22)</f>
        <v>32.162500000000001</v>
      </c>
      <c r="H23" s="20">
        <f t="shared" si="4"/>
        <v>26.987500000000001</v>
      </c>
      <c r="I23" s="20">
        <f t="shared" si="4"/>
        <v>107.2075</v>
      </c>
      <c r="J23" s="20">
        <f t="shared" si="4"/>
        <v>800.36750000000006</v>
      </c>
      <c r="K23" s="26"/>
    </row>
    <row r="24" spans="1:11" ht="15" thickBot="1">
      <c r="A24" s="30">
        <f>A6</f>
        <v>1</v>
      </c>
      <c r="B24" s="31">
        <f>B6</f>
        <v>1</v>
      </c>
      <c r="C24" s="51" t="s">
        <v>4</v>
      </c>
      <c r="D24" s="52"/>
      <c r="E24" s="32"/>
      <c r="F24" s="33">
        <f>F13+F23</f>
        <v>900</v>
      </c>
      <c r="G24" s="33">
        <f t="shared" ref="G24:J24" si="5">G13+G23</f>
        <v>41.749166666666667</v>
      </c>
      <c r="H24" s="33">
        <f t="shared" si="5"/>
        <v>38.410833333333329</v>
      </c>
      <c r="I24" s="33">
        <f t="shared" si="5"/>
        <v>174.1275</v>
      </c>
      <c r="J24" s="33">
        <f t="shared" si="5"/>
        <v>1209.4041666666667</v>
      </c>
      <c r="K24" s="33"/>
    </row>
    <row r="25" spans="1:11" ht="14.4">
      <c r="A25" s="15">
        <v>1</v>
      </c>
      <c r="B25" s="16">
        <v>2</v>
      </c>
      <c r="C25" s="23" t="s">
        <v>20</v>
      </c>
      <c r="D25" s="5" t="s">
        <v>21</v>
      </c>
      <c r="E25" s="40" t="s">
        <v>52</v>
      </c>
      <c r="F25" s="54">
        <v>130</v>
      </c>
      <c r="G25" s="55">
        <v>27.84</v>
      </c>
      <c r="H25" s="55">
        <v>18</v>
      </c>
      <c r="I25" s="55">
        <v>32.4</v>
      </c>
      <c r="J25" s="55">
        <v>279.60000000000002</v>
      </c>
      <c r="K25" s="41">
        <v>469</v>
      </c>
    </row>
    <row r="26" spans="1:11" ht="14.4">
      <c r="A26" s="15"/>
      <c r="B26" s="16"/>
      <c r="C26" s="11"/>
      <c r="D26" s="6"/>
      <c r="E26" s="42" t="s">
        <v>53</v>
      </c>
      <c r="F26" s="54">
        <v>20</v>
      </c>
      <c r="G26" s="55">
        <v>0.52</v>
      </c>
      <c r="H26" s="61">
        <v>3</v>
      </c>
      <c r="I26" s="60">
        <v>0.72</v>
      </c>
      <c r="J26" s="55">
        <v>32</v>
      </c>
      <c r="K26" s="44"/>
    </row>
    <row r="27" spans="1:11" ht="14.4">
      <c r="A27" s="15"/>
      <c r="B27" s="16"/>
      <c r="C27" s="11"/>
      <c r="D27" s="7" t="s">
        <v>22</v>
      </c>
      <c r="E27" s="42" t="s">
        <v>39</v>
      </c>
      <c r="F27" s="54">
        <v>200</v>
      </c>
      <c r="G27" s="55">
        <v>0.2</v>
      </c>
      <c r="H27" s="55">
        <v>0.05</v>
      </c>
      <c r="I27" s="55">
        <v>15.01</v>
      </c>
      <c r="J27" s="55">
        <f>G27*4+H27*9+I27*4</f>
        <v>61.29</v>
      </c>
      <c r="K27" s="44">
        <v>376</v>
      </c>
    </row>
    <row r="28" spans="1:11" ht="14.4">
      <c r="A28" s="15"/>
      <c r="B28" s="16"/>
      <c r="C28" s="11"/>
      <c r="D28" s="7" t="s">
        <v>23</v>
      </c>
      <c r="E28" s="42" t="s">
        <v>40</v>
      </c>
      <c r="F28" s="54">
        <v>40</v>
      </c>
      <c r="G28" s="55">
        <f>1.52*F28/30</f>
        <v>2.0266666666666664</v>
      </c>
      <c r="H28" s="56">
        <f>0.16*F28/30</f>
        <v>0.21333333333333335</v>
      </c>
      <c r="I28" s="56">
        <f>9.84*F28/30</f>
        <v>13.120000000000001</v>
      </c>
      <c r="J28" s="56">
        <f>G28*4+H28*9+I28*4</f>
        <v>62.506666666666668</v>
      </c>
      <c r="K28" s="44" t="s">
        <v>41</v>
      </c>
    </row>
    <row r="29" spans="1:11" ht="14.4">
      <c r="A29" s="15"/>
      <c r="B29" s="16"/>
      <c r="C29" s="11"/>
      <c r="D29" s="7" t="s">
        <v>24</v>
      </c>
      <c r="E29" s="42"/>
      <c r="F29" s="43"/>
      <c r="G29" s="43"/>
      <c r="H29" s="43"/>
      <c r="I29" s="43"/>
      <c r="J29" s="43"/>
      <c r="K29" s="44"/>
    </row>
    <row r="30" spans="1:11" ht="14.4">
      <c r="A30" s="15"/>
      <c r="B30" s="16"/>
      <c r="C30" s="11"/>
      <c r="D30" s="6"/>
      <c r="E30" s="42" t="s">
        <v>54</v>
      </c>
      <c r="F30" s="54">
        <v>60</v>
      </c>
      <c r="G30" s="55">
        <f>1.06*F30/100</f>
        <v>0.63600000000000001</v>
      </c>
      <c r="H30" s="55">
        <f>0.17*F30/100</f>
        <v>0.10200000000000001</v>
      </c>
      <c r="I30" s="55">
        <f>8.52*F30/100</f>
        <v>5.1120000000000001</v>
      </c>
      <c r="J30" s="60">
        <f>G30*4+H30*9+I30*4</f>
        <v>23.91</v>
      </c>
      <c r="K30" s="44">
        <v>59</v>
      </c>
    </row>
    <row r="31" spans="1:11" ht="14.4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4.4">
      <c r="A32" s="17"/>
      <c r="B32" s="18"/>
      <c r="C32" s="8"/>
      <c r="D32" s="19" t="s">
        <v>33</v>
      </c>
      <c r="E32" s="9"/>
      <c r="F32" s="20">
        <f>SUM(F25:F31)</f>
        <v>450</v>
      </c>
      <c r="G32" s="20">
        <f t="shared" ref="G32" si="6">SUM(G25:G31)</f>
        <v>31.222666666666665</v>
      </c>
      <c r="H32" s="20">
        <f t="shared" ref="H32" si="7">SUM(H25:H31)</f>
        <v>21.365333333333336</v>
      </c>
      <c r="I32" s="20">
        <f t="shared" ref="I32" si="8">SUM(I25:I31)</f>
        <v>66.361999999999995</v>
      </c>
      <c r="J32" s="20">
        <f t="shared" ref="J32" si="9">SUM(J25:J31)</f>
        <v>459.30666666666673</v>
      </c>
      <c r="K32" s="26"/>
    </row>
    <row r="33" spans="1:11" ht="14.4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2" t="s">
        <v>55</v>
      </c>
      <c r="F33" s="57">
        <v>60</v>
      </c>
      <c r="G33" s="58">
        <f>0.77*F33/60</f>
        <v>0.77</v>
      </c>
      <c r="H33" s="57">
        <f>2.04*F33/60</f>
        <v>2.04</v>
      </c>
      <c r="I33" s="62">
        <f>2.26*F33/60</f>
        <v>2.2599999999999998</v>
      </c>
      <c r="J33" s="63">
        <f>G33*4+H33*9+I33*4</f>
        <v>30.479999999999997</v>
      </c>
      <c r="K33" s="44" t="s">
        <v>56</v>
      </c>
    </row>
    <row r="34" spans="1:11" ht="14.4">
      <c r="A34" s="15"/>
      <c r="B34" s="16"/>
      <c r="C34" s="11"/>
      <c r="D34" s="7" t="s">
        <v>27</v>
      </c>
      <c r="E34" s="42" t="s">
        <v>57</v>
      </c>
      <c r="F34" s="61">
        <v>200</v>
      </c>
      <c r="G34" s="55">
        <v>1.89</v>
      </c>
      <c r="H34" s="55">
        <v>2.4300000000000002</v>
      </c>
      <c r="I34" s="55">
        <v>9.34</v>
      </c>
      <c r="J34" s="55">
        <f t="shared" ref="J34:J35" si="10">G34*4+H34*9+I34*4</f>
        <v>66.789999999999992</v>
      </c>
      <c r="K34" s="44">
        <v>170</v>
      </c>
    </row>
    <row r="35" spans="1:11" ht="14.4">
      <c r="A35" s="15"/>
      <c r="B35" s="16"/>
      <c r="C35" s="11"/>
      <c r="D35" s="7" t="s">
        <v>28</v>
      </c>
      <c r="E35" s="42" t="s">
        <v>58</v>
      </c>
      <c r="F35" s="54">
        <v>240</v>
      </c>
      <c r="G35" s="55">
        <f>F35*18.63/200</f>
        <v>22.355999999999998</v>
      </c>
      <c r="H35" s="55">
        <f>F35*21.78/200</f>
        <v>26.136000000000003</v>
      </c>
      <c r="I35" s="55">
        <f>F35*39.36/200</f>
        <v>47.231999999999999</v>
      </c>
      <c r="J35" s="55">
        <f t="shared" si="10"/>
        <v>513.57600000000002</v>
      </c>
      <c r="K35" s="44">
        <v>291</v>
      </c>
    </row>
    <row r="36" spans="1:11" ht="14.4">
      <c r="A36" s="15"/>
      <c r="B36" s="16"/>
      <c r="C36" s="11"/>
      <c r="D36" s="7" t="s">
        <v>29</v>
      </c>
      <c r="E36" s="42"/>
      <c r="F36" s="43"/>
      <c r="G36" s="43"/>
      <c r="H36" s="43"/>
      <c r="I36" s="43"/>
      <c r="J36" s="43"/>
      <c r="K36" s="44"/>
    </row>
    <row r="37" spans="1:11" ht="14.4">
      <c r="A37" s="15"/>
      <c r="B37" s="16"/>
      <c r="C37" s="11"/>
      <c r="D37" s="7" t="s">
        <v>30</v>
      </c>
      <c r="E37" s="42" t="s">
        <v>59</v>
      </c>
      <c r="F37" s="54">
        <v>200</v>
      </c>
      <c r="G37" s="55">
        <v>0.16</v>
      </c>
      <c r="H37" s="61">
        <v>0.16</v>
      </c>
      <c r="I37" s="60">
        <v>27.87</v>
      </c>
      <c r="J37" s="55">
        <f t="shared" ref="J37" si="11">G37*4+H37*9+I37*4</f>
        <v>113.56</v>
      </c>
      <c r="K37" s="44">
        <v>342</v>
      </c>
    </row>
    <row r="38" spans="1:11" ht="14.4">
      <c r="A38" s="15"/>
      <c r="B38" s="16"/>
      <c r="C38" s="11"/>
      <c r="D38" s="7" t="s">
        <v>31</v>
      </c>
      <c r="E38" s="42"/>
      <c r="F38" s="43"/>
      <c r="G38" s="43"/>
      <c r="H38" s="43"/>
      <c r="I38" s="43"/>
      <c r="J38" s="43"/>
      <c r="K38" s="44"/>
    </row>
    <row r="39" spans="1:11" ht="14.4">
      <c r="A39" s="15"/>
      <c r="B39" s="16"/>
      <c r="C39" s="11"/>
      <c r="D39" s="7" t="s">
        <v>32</v>
      </c>
      <c r="E39" s="42" t="s">
        <v>51</v>
      </c>
      <c r="F39" s="54">
        <v>80</v>
      </c>
      <c r="G39" s="55">
        <f>2.64*F39/40</f>
        <v>5.28</v>
      </c>
      <c r="H39" s="55">
        <f>0.48*F39/40</f>
        <v>0.96</v>
      </c>
      <c r="I39" s="55">
        <f>13.68*F39/40</f>
        <v>27.360000000000003</v>
      </c>
      <c r="J39" s="55">
        <f t="shared" ref="J39" si="12">G39*4+H39*9+I39*4</f>
        <v>139.20000000000002</v>
      </c>
      <c r="K39" s="44" t="s">
        <v>41</v>
      </c>
    </row>
    <row r="40" spans="1:11" ht="14.4">
      <c r="A40" s="15"/>
      <c r="B40" s="16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4.4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4.4">
      <c r="A42" s="17"/>
      <c r="B42" s="18"/>
      <c r="C42" s="8"/>
      <c r="D42" s="19" t="s">
        <v>33</v>
      </c>
      <c r="E42" s="12"/>
      <c r="F42" s="20">
        <f>SUM(F33:F41)</f>
        <v>780</v>
      </c>
      <c r="G42" s="20">
        <f t="shared" ref="G42" si="13">SUM(G33:G41)</f>
        <v>30.456</v>
      </c>
      <c r="H42" s="20">
        <f t="shared" ref="H42" si="14">SUM(H33:H41)</f>
        <v>31.726000000000003</v>
      </c>
      <c r="I42" s="20">
        <f t="shared" ref="I42" si="15">SUM(I33:I41)</f>
        <v>114.062</v>
      </c>
      <c r="J42" s="20">
        <f t="shared" ref="J42" si="16">SUM(J33:J41)</f>
        <v>863.60599999999999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1" t="s">
        <v>4</v>
      </c>
      <c r="D43" s="52"/>
      <c r="E43" s="32"/>
      <c r="F43" s="33">
        <f>F32+F42</f>
        <v>1230</v>
      </c>
      <c r="G43" s="33">
        <f t="shared" ref="G43" si="17">G32+G42</f>
        <v>61.678666666666665</v>
      </c>
      <c r="H43" s="33">
        <f t="shared" ref="H43" si="18">H32+H42</f>
        <v>53.091333333333338</v>
      </c>
      <c r="I43" s="33">
        <f t="shared" ref="I43" si="19">I32+I42</f>
        <v>180.42399999999998</v>
      </c>
      <c r="J43" s="33">
        <f t="shared" ref="J43" si="20">J32+J42</f>
        <v>1322.9126666666666</v>
      </c>
      <c r="K43" s="33"/>
    </row>
    <row r="44" spans="1:11" ht="14.4">
      <c r="A44" s="21">
        <v>1</v>
      </c>
      <c r="B44" s="22">
        <v>3</v>
      </c>
      <c r="C44" s="23" t="s">
        <v>20</v>
      </c>
      <c r="D44" s="5" t="s">
        <v>21</v>
      </c>
      <c r="E44" s="40" t="s">
        <v>60</v>
      </c>
      <c r="F44" s="64">
        <v>130</v>
      </c>
      <c r="G44" s="65">
        <v>9.0500000000000007</v>
      </c>
      <c r="H44" s="65">
        <v>8.11</v>
      </c>
      <c r="I44" s="65">
        <v>55.15</v>
      </c>
      <c r="J44" s="65">
        <v>330</v>
      </c>
      <c r="K44" s="41">
        <v>449</v>
      </c>
    </row>
    <row r="45" spans="1:11" ht="14.4">
      <c r="A45" s="24"/>
      <c r="B45" s="16"/>
      <c r="C45" s="11"/>
      <c r="D45" s="6"/>
      <c r="E45" s="42" t="s">
        <v>61</v>
      </c>
      <c r="F45" s="54">
        <v>30</v>
      </c>
      <c r="G45" s="55">
        <v>1.5</v>
      </c>
      <c r="H45" s="55">
        <v>5.37</v>
      </c>
      <c r="I45" s="55">
        <v>11.4</v>
      </c>
      <c r="J45" s="55">
        <v>51.6</v>
      </c>
      <c r="K45" s="44"/>
    </row>
    <row r="46" spans="1:11" ht="14.4">
      <c r="A46" s="24"/>
      <c r="B46" s="16"/>
      <c r="C46" s="11"/>
      <c r="D46" s="7" t="s">
        <v>22</v>
      </c>
      <c r="E46" s="42" t="s">
        <v>65</v>
      </c>
      <c r="F46" s="54">
        <v>200</v>
      </c>
      <c r="G46" s="55">
        <v>3.17</v>
      </c>
      <c r="H46" s="55">
        <v>2.68</v>
      </c>
      <c r="I46" s="55">
        <v>15.95</v>
      </c>
      <c r="J46" s="55">
        <f t="shared" ref="J46:J47" si="21">G46*4+H46*9+I46*4</f>
        <v>100.6</v>
      </c>
      <c r="K46" s="44">
        <v>379</v>
      </c>
    </row>
    <row r="47" spans="1:11" ht="14.4">
      <c r="A47" s="24"/>
      <c r="B47" s="16"/>
      <c r="C47" s="11"/>
      <c r="D47" s="7" t="s">
        <v>23</v>
      </c>
      <c r="E47" s="42" t="s">
        <v>40</v>
      </c>
      <c r="F47" s="54">
        <v>40</v>
      </c>
      <c r="G47" s="55">
        <f>1.52*F47/30</f>
        <v>2.0266666666666664</v>
      </c>
      <c r="H47" s="56">
        <f>0.16*F47/30</f>
        <v>0.21333333333333335</v>
      </c>
      <c r="I47" s="56">
        <f>9.84*F47/30</f>
        <v>13.120000000000001</v>
      </c>
      <c r="J47" s="56">
        <f>G47*4+H47*9+I47*4</f>
        <v>62.506666666666668</v>
      </c>
      <c r="K47" s="44" t="s">
        <v>41</v>
      </c>
    </row>
    <row r="48" spans="1:11" ht="14.4">
      <c r="A48" s="24"/>
      <c r="B48" s="16"/>
      <c r="C48" s="11"/>
      <c r="D48" s="7" t="s">
        <v>24</v>
      </c>
      <c r="E48" s="42"/>
      <c r="F48" s="43"/>
      <c r="G48" s="43"/>
      <c r="H48" s="43"/>
      <c r="I48" s="43"/>
      <c r="J48" s="43"/>
      <c r="K48" s="44"/>
    </row>
    <row r="49" spans="1:11" ht="14.4">
      <c r="A49" s="24"/>
      <c r="B49" s="16"/>
      <c r="C49" s="11"/>
      <c r="D49" s="6"/>
      <c r="E49" s="42" t="s">
        <v>63</v>
      </c>
      <c r="F49" s="66" t="s">
        <v>64</v>
      </c>
      <c r="G49" s="67">
        <v>6.12</v>
      </c>
      <c r="H49" s="66">
        <v>7.04</v>
      </c>
      <c r="I49" s="66">
        <v>17.66</v>
      </c>
      <c r="J49" s="68">
        <f t="shared" ref="J49" si="22">G49*4+H49*9+I49*4</f>
        <v>158.48000000000002</v>
      </c>
      <c r="K49" s="44" t="s">
        <v>62</v>
      </c>
    </row>
    <row r="50" spans="1:11" ht="14.4">
      <c r="A50" s="24"/>
      <c r="B50" s="16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4.4">
      <c r="A51" s="25"/>
      <c r="B51" s="18"/>
      <c r="C51" s="8"/>
      <c r="D51" s="19" t="s">
        <v>33</v>
      </c>
      <c r="E51" s="9"/>
      <c r="F51" s="20">
        <f>SUM(F44:F50)</f>
        <v>400</v>
      </c>
      <c r="G51" s="20">
        <f t="shared" ref="G51" si="23">SUM(G44:G50)</f>
        <v>21.866666666666667</v>
      </c>
      <c r="H51" s="20">
        <f t="shared" ref="H51" si="24">SUM(H44:H50)</f>
        <v>23.413333333333334</v>
      </c>
      <c r="I51" s="20">
        <f t="shared" ref="I51" si="25">SUM(I44:I50)</f>
        <v>113.28</v>
      </c>
      <c r="J51" s="20">
        <f t="shared" ref="J51" si="26">SUM(J44:J50)</f>
        <v>703.18666666666672</v>
      </c>
      <c r="K51" s="26"/>
    </row>
    <row r="52" spans="1:11" ht="14.4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2" t="s">
        <v>66</v>
      </c>
      <c r="F52" s="54">
        <v>60</v>
      </c>
      <c r="G52" s="55">
        <f>0.9*F52/60</f>
        <v>0.9</v>
      </c>
      <c r="H52" s="55">
        <f>1.31*F52/60</f>
        <v>1.31</v>
      </c>
      <c r="I52" s="55">
        <f>5.6*F52/60</f>
        <v>5.6</v>
      </c>
      <c r="J52" s="55">
        <f t="shared" ref="J52" si="27">G52*4+H52*9+I52*4</f>
        <v>37.79</v>
      </c>
      <c r="K52" s="44">
        <v>45</v>
      </c>
    </row>
    <row r="53" spans="1:11" ht="14.4">
      <c r="A53" s="24"/>
      <c r="B53" s="16"/>
      <c r="C53" s="11"/>
      <c r="D53" s="7" t="s">
        <v>27</v>
      </c>
      <c r="E53" s="42" t="s">
        <v>67</v>
      </c>
      <c r="F53" s="61">
        <v>200</v>
      </c>
      <c r="G53" s="55">
        <v>2</v>
      </c>
      <c r="H53" s="56">
        <v>2.23</v>
      </c>
      <c r="I53" s="56">
        <v>13.6</v>
      </c>
      <c r="J53" s="56">
        <v>82.6</v>
      </c>
      <c r="K53" s="44">
        <v>204</v>
      </c>
    </row>
    <row r="54" spans="1:11" ht="14.4">
      <c r="A54" s="24"/>
      <c r="B54" s="16"/>
      <c r="C54" s="11"/>
      <c r="D54" s="7" t="s">
        <v>28</v>
      </c>
      <c r="E54" s="42" t="s">
        <v>68</v>
      </c>
      <c r="F54" s="54">
        <v>75</v>
      </c>
      <c r="G54" s="55">
        <v>13.87</v>
      </c>
      <c r="H54" s="55">
        <v>7.85</v>
      </c>
      <c r="I54" s="55">
        <v>6.53</v>
      </c>
      <c r="J54" s="55">
        <v>150</v>
      </c>
      <c r="K54" s="44">
        <v>486</v>
      </c>
    </row>
    <row r="55" spans="1:11" ht="14.4">
      <c r="A55" s="24"/>
      <c r="B55" s="16"/>
      <c r="C55" s="11"/>
      <c r="D55" s="7" t="s">
        <v>29</v>
      </c>
      <c r="E55" s="42" t="s">
        <v>69</v>
      </c>
      <c r="F55" s="54">
        <v>150</v>
      </c>
      <c r="G55" s="55">
        <v>3.7</v>
      </c>
      <c r="H55" s="55">
        <v>5.37</v>
      </c>
      <c r="I55" s="55">
        <v>36.68</v>
      </c>
      <c r="J55" s="55">
        <v>209.85</v>
      </c>
      <c r="K55" s="44">
        <v>304</v>
      </c>
    </row>
    <row r="56" spans="1:11" ht="14.4">
      <c r="A56" s="24"/>
      <c r="B56" s="16"/>
      <c r="C56" s="11"/>
      <c r="D56" s="7" t="s">
        <v>30</v>
      </c>
      <c r="E56" s="42" t="s">
        <v>70</v>
      </c>
      <c r="F56" s="54">
        <v>200</v>
      </c>
      <c r="G56" s="55">
        <v>0.22</v>
      </c>
      <c r="H56" s="61"/>
      <c r="I56" s="55">
        <v>24.42</v>
      </c>
      <c r="J56" s="55">
        <f>G56*4+H56*9+I56*4</f>
        <v>98.56</v>
      </c>
      <c r="K56" s="44">
        <v>349</v>
      </c>
    </row>
    <row r="57" spans="1:11" ht="14.4">
      <c r="A57" s="24"/>
      <c r="B57" s="16"/>
      <c r="C57" s="11"/>
      <c r="D57" s="7" t="s">
        <v>31</v>
      </c>
      <c r="E57" s="42"/>
      <c r="F57" s="43"/>
      <c r="G57" s="43"/>
      <c r="H57" s="43"/>
      <c r="I57" s="43"/>
      <c r="J57" s="43"/>
      <c r="K57" s="44"/>
    </row>
    <row r="58" spans="1:11" ht="14.4">
      <c r="A58" s="24"/>
      <c r="B58" s="16"/>
      <c r="C58" s="11"/>
      <c r="D58" s="7" t="s">
        <v>32</v>
      </c>
      <c r="E58" s="42" t="s">
        <v>51</v>
      </c>
      <c r="F58" s="54">
        <v>80</v>
      </c>
      <c r="G58" s="55">
        <f>2.64*F58/40</f>
        <v>5.28</v>
      </c>
      <c r="H58" s="55">
        <f>0.48*F58/40</f>
        <v>0.96</v>
      </c>
      <c r="I58" s="55">
        <f>13.68*F58/40</f>
        <v>27.360000000000003</v>
      </c>
      <c r="J58" s="55">
        <f t="shared" ref="J58" si="28">G58*4+H58*9+I58*4</f>
        <v>139.20000000000002</v>
      </c>
      <c r="K58" s="44" t="s">
        <v>41</v>
      </c>
    </row>
    <row r="59" spans="1:11" ht="14.4">
      <c r="A59" s="24"/>
      <c r="B59" s="16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4.4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4.4">
      <c r="A61" s="25"/>
      <c r="B61" s="18"/>
      <c r="C61" s="8"/>
      <c r="D61" s="19" t="s">
        <v>33</v>
      </c>
      <c r="E61" s="12"/>
      <c r="F61" s="20">
        <f>SUM(F52:F60)</f>
        <v>765</v>
      </c>
      <c r="G61" s="20">
        <f t="shared" ref="G61" si="29">SUM(G52:G60)</f>
        <v>25.97</v>
      </c>
      <c r="H61" s="20">
        <f t="shared" ref="H61" si="30">SUM(H52:H60)</f>
        <v>17.720000000000002</v>
      </c>
      <c r="I61" s="20">
        <f t="shared" ref="I61" si="31">SUM(I52:I60)</f>
        <v>114.19</v>
      </c>
      <c r="J61" s="20">
        <f t="shared" ref="J61" si="32">SUM(J52:J60)</f>
        <v>718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1" t="s">
        <v>4</v>
      </c>
      <c r="D62" s="52"/>
      <c r="E62" s="32"/>
      <c r="F62" s="33">
        <f>F51+F61</f>
        <v>1165</v>
      </c>
      <c r="G62" s="33">
        <f t="shared" ref="G62" si="33">G51+G61</f>
        <v>47.836666666666666</v>
      </c>
      <c r="H62" s="33">
        <f t="shared" ref="H62" si="34">H51+H61</f>
        <v>41.13333333333334</v>
      </c>
      <c r="I62" s="33">
        <f t="shared" ref="I62" si="35">I51+I61</f>
        <v>227.47</v>
      </c>
      <c r="J62" s="33">
        <f t="shared" ref="J62" si="36">J51+J61</f>
        <v>1421.1866666666667</v>
      </c>
      <c r="K62" s="33"/>
    </row>
    <row r="63" spans="1:11" ht="14.4">
      <c r="A63" s="21">
        <v>1</v>
      </c>
      <c r="B63" s="22">
        <v>4</v>
      </c>
      <c r="C63" s="23" t="s">
        <v>20</v>
      </c>
      <c r="D63" s="5" t="s">
        <v>21</v>
      </c>
      <c r="E63" s="40" t="s">
        <v>71</v>
      </c>
      <c r="F63" s="54">
        <v>80</v>
      </c>
      <c r="G63" s="55">
        <v>8.8699999999999992</v>
      </c>
      <c r="H63" s="55">
        <v>9.83</v>
      </c>
      <c r="I63" s="55">
        <v>11.71</v>
      </c>
      <c r="J63" s="55">
        <v>171</v>
      </c>
      <c r="K63" s="41">
        <v>287</v>
      </c>
    </row>
    <row r="64" spans="1:11" ht="14.4">
      <c r="A64" s="24"/>
      <c r="B64" s="16"/>
      <c r="C64" s="11"/>
      <c r="D64" s="6"/>
      <c r="E64" s="42" t="s">
        <v>48</v>
      </c>
      <c r="F64" s="54">
        <v>150</v>
      </c>
      <c r="G64" s="55">
        <f>5.7*F64/150</f>
        <v>5.7</v>
      </c>
      <c r="H64" s="55">
        <f>3.43*F64/150</f>
        <v>3.43</v>
      </c>
      <c r="I64" s="55">
        <f>36.45*F64/150</f>
        <v>36.450000000000003</v>
      </c>
      <c r="J64" s="55">
        <f>G64*4+H64*9+I64*4</f>
        <v>199.47000000000003</v>
      </c>
      <c r="K64" s="44">
        <v>203</v>
      </c>
    </row>
    <row r="65" spans="1:11" ht="14.4">
      <c r="A65" s="24"/>
      <c r="B65" s="16"/>
      <c r="C65" s="11"/>
      <c r="D65" s="7" t="s">
        <v>22</v>
      </c>
      <c r="E65" s="42" t="s">
        <v>49</v>
      </c>
      <c r="F65" s="54" t="s">
        <v>50</v>
      </c>
      <c r="G65" s="55">
        <v>0.26</v>
      </c>
      <c r="H65" s="55">
        <v>0.06</v>
      </c>
      <c r="I65" s="55">
        <v>15.22</v>
      </c>
      <c r="J65" s="55">
        <f t="shared" ref="J65" si="37">G65*4+H65*9+I65*4</f>
        <v>62.46</v>
      </c>
      <c r="K65" s="44">
        <v>377</v>
      </c>
    </row>
    <row r="66" spans="1:11" ht="14.4">
      <c r="A66" s="24"/>
      <c r="B66" s="16"/>
      <c r="C66" s="11"/>
      <c r="D66" s="7" t="s">
        <v>23</v>
      </c>
      <c r="E66" s="42" t="s">
        <v>40</v>
      </c>
      <c r="F66" s="54">
        <v>40</v>
      </c>
      <c r="G66" s="55">
        <f>1.52*F66/30</f>
        <v>2.0266666666666664</v>
      </c>
      <c r="H66" s="56">
        <f>0.16*F66/30</f>
        <v>0.21333333333333335</v>
      </c>
      <c r="I66" s="56">
        <f>9.84*F66/30</f>
        <v>13.120000000000001</v>
      </c>
      <c r="J66" s="56">
        <f>G66*4+H66*9+I66*4</f>
        <v>62.506666666666668</v>
      </c>
      <c r="K66" s="44" t="s">
        <v>41</v>
      </c>
    </row>
    <row r="67" spans="1:11" ht="14.4">
      <c r="A67" s="24"/>
      <c r="B67" s="16"/>
      <c r="C67" s="11"/>
      <c r="D67" s="7" t="s">
        <v>24</v>
      </c>
      <c r="E67" s="42"/>
      <c r="F67" s="43"/>
      <c r="G67" s="43"/>
      <c r="H67" s="43"/>
      <c r="I67" s="43"/>
      <c r="J67" s="43"/>
      <c r="K67" s="44"/>
    </row>
    <row r="68" spans="1:11" ht="14.4">
      <c r="A68" s="24"/>
      <c r="B68" s="16"/>
      <c r="C68" s="11"/>
      <c r="D68" s="6"/>
      <c r="E68" s="42" t="s">
        <v>72</v>
      </c>
      <c r="F68" s="54">
        <v>200</v>
      </c>
      <c r="G68" s="55">
        <v>3</v>
      </c>
      <c r="H68" s="55">
        <v>3.2</v>
      </c>
      <c r="I68" s="55">
        <v>4.7</v>
      </c>
      <c r="J68" s="55">
        <v>60</v>
      </c>
      <c r="K68" s="44"/>
    </row>
    <row r="69" spans="1:11" ht="14.4">
      <c r="A69" s="24"/>
      <c r="B69" s="16"/>
      <c r="C69" s="11"/>
      <c r="D69" s="6"/>
      <c r="E69" s="42" t="s">
        <v>73</v>
      </c>
      <c r="F69" s="54">
        <v>50</v>
      </c>
      <c r="G69" s="55">
        <v>0.37</v>
      </c>
      <c r="H69" s="55">
        <v>1</v>
      </c>
      <c r="I69" s="55">
        <v>3.02</v>
      </c>
      <c r="J69" s="55">
        <v>230</v>
      </c>
      <c r="K69" s="44"/>
    </row>
    <row r="70" spans="1:11" ht="14.4">
      <c r="A70" s="25"/>
      <c r="B70" s="18"/>
      <c r="C70" s="8"/>
      <c r="D70" s="19" t="s">
        <v>33</v>
      </c>
      <c r="E70" s="9"/>
      <c r="F70" s="20">
        <f>SUM(F63:F69)</f>
        <v>520</v>
      </c>
      <c r="G70" s="20">
        <f t="shared" ref="G70" si="38">SUM(G63:G69)</f>
        <v>20.226666666666667</v>
      </c>
      <c r="H70" s="20">
        <f t="shared" ref="H70" si="39">SUM(H63:H69)</f>
        <v>17.733333333333334</v>
      </c>
      <c r="I70" s="20">
        <f t="shared" ref="I70" si="40">SUM(I63:I69)</f>
        <v>84.22</v>
      </c>
      <c r="J70" s="20">
        <f t="shared" ref="J70" si="41">SUM(J63:J69)</f>
        <v>785.43666666666672</v>
      </c>
      <c r="K70" s="26"/>
    </row>
    <row r="71" spans="1:11" ht="14.4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2" t="s">
        <v>74</v>
      </c>
      <c r="F71" s="69">
        <v>60</v>
      </c>
      <c r="G71" s="70">
        <f>1.5*F71/60</f>
        <v>1.5</v>
      </c>
      <c r="H71" s="69">
        <f>3.47*F71/60</f>
        <v>3.47</v>
      </c>
      <c r="I71" s="69">
        <f>6.77*F71/60</f>
        <v>6.77</v>
      </c>
      <c r="J71" s="55">
        <f t="shared" ref="J71" si="42">G71*4+H71*9+I71*4</f>
        <v>64.31</v>
      </c>
      <c r="K71" s="44">
        <v>67</v>
      </c>
    </row>
    <row r="72" spans="1:11" ht="14.4">
      <c r="A72" s="24"/>
      <c r="B72" s="16"/>
      <c r="C72" s="11"/>
      <c r="D72" s="7" t="s">
        <v>27</v>
      </c>
      <c r="E72" s="42" t="s">
        <v>75</v>
      </c>
      <c r="F72" s="54">
        <v>200</v>
      </c>
      <c r="G72" s="55">
        <v>9.9</v>
      </c>
      <c r="H72" s="60">
        <v>8.9</v>
      </c>
      <c r="I72" s="60">
        <v>25.2</v>
      </c>
      <c r="J72" s="60">
        <v>220.5</v>
      </c>
      <c r="K72" s="44">
        <v>103</v>
      </c>
    </row>
    <row r="73" spans="1:11" ht="14.4">
      <c r="A73" s="24"/>
      <c r="B73" s="16"/>
      <c r="C73" s="11"/>
      <c r="D73" s="7" t="s">
        <v>28</v>
      </c>
      <c r="E73" s="42" t="s">
        <v>76</v>
      </c>
      <c r="F73" s="61">
        <v>90</v>
      </c>
      <c r="G73" s="55">
        <f>15.24*F73/100</f>
        <v>13.715999999999999</v>
      </c>
      <c r="H73" s="60">
        <f>5.8*F73/100</f>
        <v>5.22</v>
      </c>
      <c r="I73" s="60">
        <f>10.16*F73/100</f>
        <v>9.1440000000000001</v>
      </c>
      <c r="J73" s="55">
        <f t="shared" ref="J73" si="43">G73*4+H73*9+I73*4</f>
        <v>138.41999999999999</v>
      </c>
      <c r="K73" s="44">
        <v>295</v>
      </c>
    </row>
    <row r="74" spans="1:11" ht="14.4">
      <c r="A74" s="24"/>
      <c r="B74" s="16"/>
      <c r="C74" s="11"/>
      <c r="D74" s="7" t="s">
        <v>29</v>
      </c>
      <c r="E74" s="42" t="s">
        <v>77</v>
      </c>
      <c r="F74" s="54">
        <v>150</v>
      </c>
      <c r="G74" s="55">
        <v>6.57</v>
      </c>
      <c r="H74" s="55">
        <v>4.1900000000000004</v>
      </c>
      <c r="I74" s="55">
        <v>32.32</v>
      </c>
      <c r="J74" s="55">
        <v>193.27</v>
      </c>
      <c r="K74" s="44">
        <v>171</v>
      </c>
    </row>
    <row r="75" spans="1:11" ht="14.4">
      <c r="A75" s="24"/>
      <c r="B75" s="16"/>
      <c r="C75" s="11"/>
      <c r="D75" s="7" t="s">
        <v>30</v>
      </c>
      <c r="E75" s="42" t="s">
        <v>39</v>
      </c>
      <c r="F75" s="54">
        <v>200</v>
      </c>
      <c r="G75" s="55">
        <v>0.2</v>
      </c>
      <c r="H75" s="55">
        <v>0.05</v>
      </c>
      <c r="I75" s="55">
        <v>15.01</v>
      </c>
      <c r="J75" s="55">
        <f>G75*4+H75*9+I75*4</f>
        <v>61.29</v>
      </c>
      <c r="K75" s="44">
        <v>376</v>
      </c>
    </row>
    <row r="76" spans="1:11" ht="14.4">
      <c r="A76" s="24"/>
      <c r="B76" s="16"/>
      <c r="C76" s="11"/>
      <c r="D76" s="7" t="s">
        <v>31</v>
      </c>
      <c r="E76" s="42"/>
      <c r="F76" s="43"/>
      <c r="G76" s="43"/>
      <c r="H76" s="43"/>
      <c r="I76" s="43"/>
      <c r="J76" s="43"/>
      <c r="K76" s="44"/>
    </row>
    <row r="77" spans="1:11" ht="14.4">
      <c r="A77" s="24"/>
      <c r="B77" s="16"/>
      <c r="C77" s="11"/>
      <c r="D77" s="7" t="s">
        <v>32</v>
      </c>
      <c r="E77" s="42" t="s">
        <v>51</v>
      </c>
      <c r="F77" s="54">
        <v>80</v>
      </c>
      <c r="G77" s="55">
        <f>2.64*F77/40</f>
        <v>5.28</v>
      </c>
      <c r="H77" s="55">
        <f>0.48*F77/40</f>
        <v>0.96</v>
      </c>
      <c r="I77" s="55">
        <f>13.68*F77/40</f>
        <v>27.360000000000003</v>
      </c>
      <c r="J77" s="55">
        <f t="shared" ref="J77" si="44">G77*4+H77*9+I77*4</f>
        <v>139.20000000000002</v>
      </c>
      <c r="K77" s="44" t="s">
        <v>41</v>
      </c>
    </row>
    <row r="78" spans="1:11" ht="14.4">
      <c r="A78" s="24"/>
      <c r="B78" s="16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4.4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4.4">
      <c r="A80" s="25"/>
      <c r="B80" s="18"/>
      <c r="C80" s="8"/>
      <c r="D80" s="19" t="s">
        <v>33</v>
      </c>
      <c r="E80" s="12"/>
      <c r="F80" s="20">
        <f>SUM(F71:F79)</f>
        <v>780</v>
      </c>
      <c r="G80" s="20">
        <f t="shared" ref="G80" si="45">SUM(G71:G79)</f>
        <v>37.165999999999997</v>
      </c>
      <c r="H80" s="20">
        <f t="shared" ref="H80" si="46">SUM(H71:H79)</f>
        <v>22.790000000000003</v>
      </c>
      <c r="I80" s="20">
        <f t="shared" ref="I80" si="47">SUM(I71:I79)</f>
        <v>115.804</v>
      </c>
      <c r="J80" s="20">
        <f t="shared" ref="J80" si="48">SUM(J71:J79)</f>
        <v>816.99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1" t="s">
        <v>4</v>
      </c>
      <c r="D81" s="52"/>
      <c r="E81" s="32"/>
      <c r="F81" s="33">
        <f>F70+F80</f>
        <v>1300</v>
      </c>
      <c r="G81" s="33">
        <f t="shared" ref="G81" si="49">G70+G80</f>
        <v>57.392666666666663</v>
      </c>
      <c r="H81" s="33">
        <f t="shared" ref="H81" si="50">H70+H80</f>
        <v>40.523333333333341</v>
      </c>
      <c r="I81" s="33">
        <f t="shared" ref="I81" si="51">I70+I80</f>
        <v>200.024</v>
      </c>
      <c r="J81" s="33">
        <f t="shared" ref="J81" si="52">J70+J80</f>
        <v>1602.4266666666667</v>
      </c>
      <c r="K81" s="33"/>
    </row>
    <row r="82" spans="1:11" ht="14.4">
      <c r="A82" s="21">
        <v>1</v>
      </c>
      <c r="B82" s="22">
        <v>5</v>
      </c>
      <c r="C82" s="23" t="s">
        <v>20</v>
      </c>
      <c r="D82" s="5" t="s">
        <v>21</v>
      </c>
      <c r="E82" s="40" t="s">
        <v>78</v>
      </c>
      <c r="F82" s="54">
        <v>150</v>
      </c>
      <c r="G82" s="55">
        <v>16.29</v>
      </c>
      <c r="H82" s="55">
        <v>18.989999999999998</v>
      </c>
      <c r="I82" s="55">
        <v>5.04</v>
      </c>
      <c r="J82" s="55">
        <f t="shared" ref="J82:J83" si="53">G82*4+H82*9+I82*4</f>
        <v>256.23</v>
      </c>
      <c r="K82" s="41">
        <v>438</v>
      </c>
    </row>
    <row r="83" spans="1:11" ht="14.4">
      <c r="A83" s="24"/>
      <c r="B83" s="16"/>
      <c r="C83" s="11"/>
      <c r="D83" s="6"/>
      <c r="E83" s="42" t="s">
        <v>80</v>
      </c>
      <c r="F83" s="71">
        <v>20</v>
      </c>
      <c r="G83" s="72">
        <v>4.5999999999999996</v>
      </c>
      <c r="H83" s="73">
        <v>0.24</v>
      </c>
      <c r="I83" s="72">
        <v>10.66</v>
      </c>
      <c r="J83" s="72">
        <f t="shared" si="53"/>
        <v>63.2</v>
      </c>
      <c r="K83" s="44" t="s">
        <v>79</v>
      </c>
    </row>
    <row r="84" spans="1:11" ht="14.4">
      <c r="A84" s="24"/>
      <c r="B84" s="16"/>
      <c r="C84" s="11"/>
      <c r="D84" s="7" t="s">
        <v>22</v>
      </c>
      <c r="E84" s="42" t="s">
        <v>81</v>
      </c>
      <c r="F84" s="54">
        <v>200</v>
      </c>
      <c r="G84" s="55">
        <f>3.5*F84/200</f>
        <v>3.5</v>
      </c>
      <c r="H84" s="55">
        <f>3.7*F84/200</f>
        <v>3.7</v>
      </c>
      <c r="I84" s="55">
        <f>25.5*F84/200</f>
        <v>25.5</v>
      </c>
      <c r="J84" s="55">
        <f>G84*4+H84*9+I84*4</f>
        <v>149.30000000000001</v>
      </c>
      <c r="K84" s="44">
        <v>382</v>
      </c>
    </row>
    <row r="85" spans="1:11" ht="14.4">
      <c r="A85" s="24"/>
      <c r="B85" s="16"/>
      <c r="C85" s="11"/>
      <c r="D85" s="7" t="s">
        <v>23</v>
      </c>
      <c r="E85" s="42" t="s">
        <v>40</v>
      </c>
      <c r="F85" s="54">
        <v>40</v>
      </c>
      <c r="G85" s="55">
        <f>1.52*F85/30</f>
        <v>2.0266666666666664</v>
      </c>
      <c r="H85" s="56">
        <f>0.16*F85/30</f>
        <v>0.21333333333333335</v>
      </c>
      <c r="I85" s="56">
        <f>9.84*F85/30</f>
        <v>13.120000000000001</v>
      </c>
      <c r="J85" s="56">
        <f>G85*4+H85*9+I85*4</f>
        <v>62.506666666666668</v>
      </c>
      <c r="K85" s="44" t="s">
        <v>41</v>
      </c>
    </row>
    <row r="86" spans="1:11" ht="14.4">
      <c r="A86" s="24"/>
      <c r="B86" s="16"/>
      <c r="C86" s="11"/>
      <c r="D86" s="7" t="s">
        <v>24</v>
      </c>
      <c r="E86" s="42" t="s">
        <v>42</v>
      </c>
      <c r="F86" s="54">
        <v>100</v>
      </c>
      <c r="G86" s="55">
        <v>0.4</v>
      </c>
      <c r="H86" s="55">
        <v>0.4</v>
      </c>
      <c r="I86" s="55">
        <v>9.8000000000000007</v>
      </c>
      <c r="J86" s="55">
        <f>G86*4+H86*9+I86*4</f>
        <v>44.400000000000006</v>
      </c>
      <c r="K86" s="44">
        <v>338</v>
      </c>
    </row>
    <row r="87" spans="1:11" ht="14.4">
      <c r="A87" s="24"/>
      <c r="B87" s="16"/>
      <c r="C87" s="11"/>
      <c r="D87" s="6"/>
      <c r="E87" s="42" t="s">
        <v>82</v>
      </c>
      <c r="F87" s="54">
        <v>10</v>
      </c>
      <c r="G87" s="55">
        <f>2.32*F87/10</f>
        <v>2.3199999999999998</v>
      </c>
      <c r="H87" s="55">
        <v>2.95</v>
      </c>
      <c r="I87" s="55">
        <f>0.01*F87/10</f>
        <v>0.01</v>
      </c>
      <c r="J87" s="55">
        <v>36.4</v>
      </c>
      <c r="K87" s="44">
        <v>42</v>
      </c>
    </row>
    <row r="88" spans="1:11" ht="14.4">
      <c r="A88" s="24"/>
      <c r="B88" s="16"/>
      <c r="C88" s="11"/>
      <c r="D88" s="6"/>
      <c r="E88" s="42" t="s">
        <v>83</v>
      </c>
      <c r="F88" s="54">
        <v>10</v>
      </c>
      <c r="G88" s="55">
        <v>0</v>
      </c>
      <c r="H88" s="55">
        <v>8.1999999999999993</v>
      </c>
      <c r="I88" s="55">
        <v>0.1</v>
      </c>
      <c r="J88" s="55">
        <v>75</v>
      </c>
      <c r="K88" s="44">
        <v>41</v>
      </c>
    </row>
    <row r="89" spans="1:11" ht="14.4">
      <c r="A89" s="25"/>
      <c r="B89" s="18"/>
      <c r="C89" s="8"/>
      <c r="D89" s="19" t="s">
        <v>33</v>
      </c>
      <c r="E89" s="9"/>
      <c r="F89" s="20">
        <f>SUM(F82:F88)</f>
        <v>530</v>
      </c>
      <c r="G89" s="20">
        <f t="shared" ref="G89" si="54">SUM(G82:G88)</f>
        <v>29.136666666666667</v>
      </c>
      <c r="H89" s="20">
        <f t="shared" ref="H89" si="55">SUM(H82:H88)</f>
        <v>34.693333333333328</v>
      </c>
      <c r="I89" s="20">
        <f t="shared" ref="I89" si="56">SUM(I82:I88)</f>
        <v>64.23</v>
      </c>
      <c r="J89" s="20">
        <f t="shared" ref="J89" si="57">SUM(J82:J88)</f>
        <v>687.03666666666663</v>
      </c>
      <c r="K89" s="26"/>
    </row>
    <row r="90" spans="1:11" ht="14.4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2" t="s">
        <v>84</v>
      </c>
      <c r="F90" s="54">
        <v>60</v>
      </c>
      <c r="G90" s="55">
        <v>1.73</v>
      </c>
      <c r="H90" s="55">
        <v>3.71</v>
      </c>
      <c r="I90" s="55">
        <v>4.82</v>
      </c>
      <c r="J90" s="55">
        <v>59.58</v>
      </c>
      <c r="K90" s="44">
        <v>12</v>
      </c>
    </row>
    <row r="91" spans="1:11" ht="14.4">
      <c r="A91" s="24"/>
      <c r="B91" s="16"/>
      <c r="C91" s="11"/>
      <c r="D91" s="7" t="s">
        <v>27</v>
      </c>
      <c r="E91" s="42" t="s">
        <v>85</v>
      </c>
      <c r="F91" s="61" t="s">
        <v>86</v>
      </c>
      <c r="G91" s="55">
        <v>6.89</v>
      </c>
      <c r="H91" s="55">
        <v>6.72</v>
      </c>
      <c r="I91" s="55">
        <v>11.47</v>
      </c>
      <c r="J91" s="55">
        <v>133.80000000000001</v>
      </c>
      <c r="K91" s="44">
        <v>87</v>
      </c>
    </row>
    <row r="92" spans="1:11" ht="14.4">
      <c r="A92" s="24"/>
      <c r="B92" s="16"/>
      <c r="C92" s="11"/>
      <c r="D92" s="7" t="s">
        <v>28</v>
      </c>
      <c r="E92" s="42" t="s">
        <v>87</v>
      </c>
      <c r="F92" s="54">
        <v>100</v>
      </c>
      <c r="G92" s="55">
        <v>3</v>
      </c>
      <c r="H92" s="55">
        <v>2.63</v>
      </c>
      <c r="I92" s="55">
        <v>13.47</v>
      </c>
      <c r="J92" s="55">
        <v>89.55</v>
      </c>
      <c r="K92" s="44">
        <v>39</v>
      </c>
    </row>
    <row r="93" spans="1:11" ht="14.4">
      <c r="A93" s="24"/>
      <c r="B93" s="16"/>
      <c r="C93" s="11"/>
      <c r="D93" s="7" t="s">
        <v>29</v>
      </c>
      <c r="E93" s="42" t="s">
        <v>88</v>
      </c>
      <c r="F93" s="54">
        <v>150</v>
      </c>
      <c r="G93" s="55">
        <f>F93*3.29/150</f>
        <v>3.29</v>
      </c>
      <c r="H93" s="55">
        <f>F93*7.06/150</f>
        <v>7.06</v>
      </c>
      <c r="I93" s="55">
        <f>F93*22.21/150</f>
        <v>22.21</v>
      </c>
      <c r="J93" s="55">
        <f t="shared" ref="J93" si="58">G93*4+H93*9+I93*4</f>
        <v>165.54000000000002</v>
      </c>
      <c r="K93" s="44">
        <v>312</v>
      </c>
    </row>
    <row r="94" spans="1:11" ht="14.4">
      <c r="A94" s="24"/>
      <c r="B94" s="16"/>
      <c r="C94" s="11"/>
      <c r="D94" s="7" t="s">
        <v>30</v>
      </c>
      <c r="E94" s="42" t="s">
        <v>70</v>
      </c>
      <c r="F94" s="54">
        <v>200</v>
      </c>
      <c r="G94" s="55">
        <v>0.22</v>
      </c>
      <c r="H94" s="61"/>
      <c r="I94" s="55">
        <v>24.42</v>
      </c>
      <c r="J94" s="55">
        <f>G94*4+H94*9+I94*4</f>
        <v>98.56</v>
      </c>
      <c r="K94" s="44">
        <v>349</v>
      </c>
    </row>
    <row r="95" spans="1:11" ht="14.4">
      <c r="A95" s="24"/>
      <c r="B95" s="16"/>
      <c r="C95" s="11"/>
      <c r="D95" s="7" t="s">
        <v>31</v>
      </c>
      <c r="E95" s="42"/>
      <c r="F95" s="43"/>
      <c r="G95" s="43"/>
      <c r="H95" s="43"/>
      <c r="I95" s="43"/>
      <c r="J95" s="43"/>
      <c r="K95" s="44"/>
    </row>
    <row r="96" spans="1:11" ht="14.4">
      <c r="A96" s="24"/>
      <c r="B96" s="16"/>
      <c r="C96" s="11"/>
      <c r="D96" s="7" t="s">
        <v>32</v>
      </c>
      <c r="E96" s="42" t="s">
        <v>51</v>
      </c>
      <c r="F96" s="54">
        <v>80</v>
      </c>
      <c r="G96" s="55">
        <f>2.64*F96/40</f>
        <v>5.28</v>
      </c>
      <c r="H96" s="55">
        <f>0.48*F96/40</f>
        <v>0.96</v>
      </c>
      <c r="I96" s="55">
        <f>13.68*F96/40</f>
        <v>27.360000000000003</v>
      </c>
      <c r="J96" s="55">
        <f t="shared" ref="J96" si="59">G96*4+H96*9+I96*4</f>
        <v>139.20000000000002</v>
      </c>
      <c r="K96" s="44" t="s">
        <v>41</v>
      </c>
    </row>
    <row r="97" spans="1:11" ht="14.4">
      <c r="A97" s="24"/>
      <c r="B97" s="16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4.4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4.4">
      <c r="A99" s="25"/>
      <c r="B99" s="18"/>
      <c r="C99" s="8"/>
      <c r="D99" s="19" t="s">
        <v>33</v>
      </c>
      <c r="E99" s="12"/>
      <c r="F99" s="20">
        <f>SUM(F90:F98)</f>
        <v>590</v>
      </c>
      <c r="G99" s="20">
        <f t="shared" ref="G99" si="60">SUM(G90:G98)</f>
        <v>20.41</v>
      </c>
      <c r="H99" s="20">
        <f t="shared" ref="H99" si="61">SUM(H90:H98)</f>
        <v>21.08</v>
      </c>
      <c r="I99" s="20">
        <f t="shared" ref="I99" si="62">SUM(I90:I98)</f>
        <v>103.75</v>
      </c>
      <c r="J99" s="20">
        <f t="shared" ref="J99" si="63">SUM(J90:J98)</f>
        <v>686.23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1" t="s">
        <v>4</v>
      </c>
      <c r="D100" s="52"/>
      <c r="E100" s="32"/>
      <c r="F100" s="33">
        <f>F89+F99</f>
        <v>1120</v>
      </c>
      <c r="G100" s="33">
        <f t="shared" ref="G100" si="64">G89+G99</f>
        <v>49.546666666666667</v>
      </c>
      <c r="H100" s="33">
        <f t="shared" ref="H100" si="65">H89+H99</f>
        <v>55.773333333333326</v>
      </c>
      <c r="I100" s="33">
        <f t="shared" ref="I100" si="66">I89+I99</f>
        <v>167.98000000000002</v>
      </c>
      <c r="J100" s="33">
        <f t="shared" ref="J100" si="67">J89+J99</f>
        <v>1373.2666666666667</v>
      </c>
      <c r="K100" s="33"/>
    </row>
    <row r="101" spans="1:11" ht="14.4">
      <c r="A101" s="21">
        <v>2</v>
      </c>
      <c r="B101" s="22">
        <v>1</v>
      </c>
      <c r="C101" s="23" t="s">
        <v>20</v>
      </c>
      <c r="D101" s="5" t="s">
        <v>21</v>
      </c>
      <c r="E101" s="40" t="s">
        <v>89</v>
      </c>
      <c r="F101" s="54">
        <v>200</v>
      </c>
      <c r="G101" s="55">
        <v>7.3</v>
      </c>
      <c r="H101" s="60">
        <v>12.5</v>
      </c>
      <c r="I101" s="60">
        <v>54.3</v>
      </c>
      <c r="J101" s="60">
        <f>G101*4+H101*9+I101*4</f>
        <v>358.9</v>
      </c>
      <c r="K101" s="41">
        <v>173</v>
      </c>
    </row>
    <row r="102" spans="1:11" ht="14.4">
      <c r="A102" s="24"/>
      <c r="B102" s="16"/>
      <c r="C102" s="11"/>
      <c r="D102" s="6"/>
      <c r="E102" s="42"/>
      <c r="F102" s="43"/>
      <c r="G102" s="43"/>
      <c r="H102" s="43"/>
      <c r="I102" s="43"/>
      <c r="J102" s="43"/>
      <c r="K102" s="44"/>
    </row>
    <row r="103" spans="1:11" ht="14.4">
      <c r="A103" s="24"/>
      <c r="B103" s="16"/>
      <c r="C103" s="11"/>
      <c r="D103" s="7" t="s">
        <v>22</v>
      </c>
      <c r="E103" s="42" t="s">
        <v>39</v>
      </c>
      <c r="F103" s="54">
        <v>200</v>
      </c>
      <c r="G103" s="55">
        <v>0.2</v>
      </c>
      <c r="H103" s="55">
        <v>0.05</v>
      </c>
      <c r="I103" s="55">
        <v>15.01</v>
      </c>
      <c r="J103" s="55">
        <f>G103*4+H103*9+I103*4</f>
        <v>61.29</v>
      </c>
      <c r="K103" s="44">
        <v>376</v>
      </c>
    </row>
    <row r="104" spans="1:11" ht="14.4">
      <c r="A104" s="24"/>
      <c r="B104" s="16"/>
      <c r="C104" s="11"/>
      <c r="D104" s="7" t="s">
        <v>23</v>
      </c>
      <c r="E104" s="42" t="s">
        <v>40</v>
      </c>
      <c r="F104" s="54">
        <v>40</v>
      </c>
      <c r="G104" s="55">
        <f>1.52*F104/30</f>
        <v>2.0266666666666664</v>
      </c>
      <c r="H104" s="56">
        <f>0.16*F104/30</f>
        <v>0.21333333333333335</v>
      </c>
      <c r="I104" s="56">
        <f>9.84*F104/30</f>
        <v>13.120000000000001</v>
      </c>
      <c r="J104" s="56">
        <f>G104*4+H104*9+I104*4</f>
        <v>62.506666666666668</v>
      </c>
      <c r="K104" s="44" t="s">
        <v>41</v>
      </c>
    </row>
    <row r="105" spans="1:11" ht="14.4">
      <c r="A105" s="24"/>
      <c r="B105" s="16"/>
      <c r="C105" s="11"/>
      <c r="D105" s="7" t="s">
        <v>24</v>
      </c>
      <c r="E105" s="42" t="s">
        <v>90</v>
      </c>
      <c r="F105" s="54">
        <v>100</v>
      </c>
      <c r="G105" s="55">
        <v>0.9</v>
      </c>
      <c r="H105" s="61">
        <v>0.2</v>
      </c>
      <c r="I105" s="60">
        <v>8.1</v>
      </c>
      <c r="J105" s="55">
        <f>G105*4+H105*9+I105*4</f>
        <v>37.799999999999997</v>
      </c>
      <c r="K105" s="44"/>
    </row>
    <row r="106" spans="1:11" ht="14.4">
      <c r="A106" s="24"/>
      <c r="B106" s="16"/>
      <c r="C106" s="11"/>
      <c r="D106" s="6"/>
      <c r="E106" s="42" t="s">
        <v>43</v>
      </c>
      <c r="F106" s="54">
        <v>20</v>
      </c>
      <c r="G106" s="55">
        <f>2.32*F106/10</f>
        <v>4.6399999999999997</v>
      </c>
      <c r="H106" s="55">
        <v>2.95</v>
      </c>
      <c r="I106" s="55">
        <f>0.01*F106/10</f>
        <v>0.02</v>
      </c>
      <c r="J106" s="55">
        <v>36.4</v>
      </c>
      <c r="K106" s="44">
        <v>15</v>
      </c>
    </row>
    <row r="107" spans="1:11" ht="14.4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4.4">
      <c r="A108" s="25"/>
      <c r="B108" s="18"/>
      <c r="C108" s="8"/>
      <c r="D108" s="19" t="s">
        <v>33</v>
      </c>
      <c r="E108" s="9"/>
      <c r="F108" s="20">
        <f>SUM(F101:F107)</f>
        <v>560</v>
      </c>
      <c r="G108" s="20">
        <f t="shared" ref="G108:J108" si="68">SUM(G101:G107)</f>
        <v>15.066666666666666</v>
      </c>
      <c r="H108" s="20">
        <f t="shared" si="68"/>
        <v>15.913333333333334</v>
      </c>
      <c r="I108" s="20">
        <f t="shared" si="68"/>
        <v>90.55</v>
      </c>
      <c r="J108" s="20">
        <f t="shared" si="68"/>
        <v>556.89666666666665</v>
      </c>
      <c r="K108" s="26"/>
    </row>
    <row r="109" spans="1:11" ht="14.4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2" t="s">
        <v>80</v>
      </c>
      <c r="F109" s="57">
        <v>60</v>
      </c>
      <c r="G109" s="58">
        <v>13.8</v>
      </c>
      <c r="H109" s="57">
        <v>0.24</v>
      </c>
      <c r="I109" s="57">
        <v>10.66</v>
      </c>
      <c r="J109" s="63">
        <v>100</v>
      </c>
      <c r="K109" s="44" t="s">
        <v>91</v>
      </c>
    </row>
    <row r="110" spans="1:11" ht="14.4">
      <c r="A110" s="24"/>
      <c r="B110" s="16"/>
      <c r="C110" s="11"/>
      <c r="D110" s="7" t="s">
        <v>27</v>
      </c>
      <c r="E110" s="42" t="s">
        <v>92</v>
      </c>
      <c r="F110" s="61">
        <v>200</v>
      </c>
      <c r="G110" s="55">
        <v>1.77</v>
      </c>
      <c r="H110" s="55">
        <v>2.65</v>
      </c>
      <c r="I110" s="55">
        <v>12.74</v>
      </c>
      <c r="J110" s="55">
        <f t="shared" ref="J110" si="69">G110*4+H110*9+I110*4</f>
        <v>81.89</v>
      </c>
      <c r="K110" s="44">
        <v>84</v>
      </c>
    </row>
    <row r="111" spans="1:11" ht="14.4">
      <c r="A111" s="24"/>
      <c r="B111" s="16"/>
      <c r="C111" s="11"/>
      <c r="D111" s="7" t="s">
        <v>28</v>
      </c>
      <c r="E111" s="42" t="s">
        <v>93</v>
      </c>
      <c r="F111" s="61">
        <v>80</v>
      </c>
      <c r="G111" s="55">
        <v>19.72</v>
      </c>
      <c r="H111" s="60">
        <v>17.89</v>
      </c>
      <c r="I111" s="60">
        <v>4.76</v>
      </c>
      <c r="J111" s="60">
        <v>168.2</v>
      </c>
      <c r="K111" s="44">
        <v>591</v>
      </c>
    </row>
    <row r="112" spans="1:11" ht="14.4">
      <c r="A112" s="24"/>
      <c r="B112" s="16"/>
      <c r="C112" s="11"/>
      <c r="D112" s="7" t="s">
        <v>29</v>
      </c>
      <c r="E112" s="42" t="s">
        <v>69</v>
      </c>
      <c r="F112" s="54">
        <v>150</v>
      </c>
      <c r="G112" s="55">
        <v>3.7</v>
      </c>
      <c r="H112" s="55">
        <v>5.37</v>
      </c>
      <c r="I112" s="55">
        <v>36.68</v>
      </c>
      <c r="J112" s="55">
        <v>209.85</v>
      </c>
      <c r="K112" s="44">
        <v>304</v>
      </c>
    </row>
    <row r="113" spans="1:11" ht="14.4">
      <c r="A113" s="24"/>
      <c r="B113" s="16"/>
      <c r="C113" s="11"/>
      <c r="D113" s="7" t="s">
        <v>30</v>
      </c>
      <c r="E113" s="42" t="s">
        <v>94</v>
      </c>
      <c r="F113" s="54">
        <v>200</v>
      </c>
      <c r="G113" s="55">
        <v>0.22</v>
      </c>
      <c r="H113" s="61"/>
      <c r="I113" s="55">
        <v>19.43</v>
      </c>
      <c r="J113" s="55">
        <f>G113*4+H113*9+I113*4</f>
        <v>78.599999999999994</v>
      </c>
      <c r="K113" s="44">
        <v>348</v>
      </c>
    </row>
    <row r="114" spans="1:11" ht="14.4">
      <c r="A114" s="24"/>
      <c r="B114" s="16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</row>
    <row r="115" spans="1:11" ht="14.4">
      <c r="A115" s="24"/>
      <c r="B115" s="16"/>
      <c r="C115" s="11"/>
      <c r="D115" s="7" t="s">
        <v>32</v>
      </c>
      <c r="E115" s="42" t="s">
        <v>51</v>
      </c>
      <c r="F115" s="54">
        <v>80</v>
      </c>
      <c r="G115" s="55">
        <f>2.64*F115/40</f>
        <v>5.28</v>
      </c>
      <c r="H115" s="55">
        <f>0.48*F115/40</f>
        <v>0.96</v>
      </c>
      <c r="I115" s="55">
        <f>13.68*F115/40</f>
        <v>27.360000000000003</v>
      </c>
      <c r="J115" s="55">
        <f t="shared" ref="J115" si="70">G115*4+H115*9+I115*4</f>
        <v>139.20000000000002</v>
      </c>
      <c r="K115" s="44" t="s">
        <v>41</v>
      </c>
    </row>
    <row r="116" spans="1:11" ht="14.4">
      <c r="A116" s="24"/>
      <c r="B116" s="16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4.4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4.4">
      <c r="A118" s="25"/>
      <c r="B118" s="18"/>
      <c r="C118" s="8"/>
      <c r="D118" s="19" t="s">
        <v>33</v>
      </c>
      <c r="E118" s="12"/>
      <c r="F118" s="20">
        <f>SUM(F109:F117)</f>
        <v>770</v>
      </c>
      <c r="G118" s="20">
        <f t="shared" ref="G118:J118" si="71">SUM(G109:G117)</f>
        <v>44.49</v>
      </c>
      <c r="H118" s="20">
        <f t="shared" si="71"/>
        <v>27.110000000000003</v>
      </c>
      <c r="I118" s="20">
        <f t="shared" si="71"/>
        <v>111.63000000000001</v>
      </c>
      <c r="J118" s="20">
        <f t="shared" si="71"/>
        <v>777.74</v>
      </c>
      <c r="K118" s="26"/>
    </row>
    <row r="119" spans="1:11" ht="15" thickBot="1">
      <c r="A119" s="30">
        <f>A101</f>
        <v>2</v>
      </c>
      <c r="B119" s="31">
        <f>B101</f>
        <v>1</v>
      </c>
      <c r="C119" s="51" t="s">
        <v>4</v>
      </c>
      <c r="D119" s="52"/>
      <c r="E119" s="32"/>
      <c r="F119" s="33">
        <f>F108+F118</f>
        <v>1330</v>
      </c>
      <c r="G119" s="33">
        <f t="shared" ref="G119" si="72">G108+G118</f>
        <v>59.556666666666672</v>
      </c>
      <c r="H119" s="33">
        <f t="shared" ref="H119" si="73">H108+H118</f>
        <v>43.023333333333341</v>
      </c>
      <c r="I119" s="33">
        <f t="shared" ref="I119" si="74">I108+I118</f>
        <v>202.18</v>
      </c>
      <c r="J119" s="33">
        <f t="shared" ref="J119" si="75">J108+J118</f>
        <v>1334.6366666666668</v>
      </c>
      <c r="K119" s="33"/>
    </row>
    <row r="120" spans="1:11" ht="14.4">
      <c r="A120" s="15">
        <v>2</v>
      </c>
      <c r="B120" s="16">
        <v>2</v>
      </c>
      <c r="C120" s="23" t="s">
        <v>20</v>
      </c>
      <c r="D120" s="5" t="s">
        <v>21</v>
      </c>
      <c r="E120" s="40" t="s">
        <v>95</v>
      </c>
      <c r="F120" s="54">
        <v>200</v>
      </c>
      <c r="G120" s="55">
        <v>7.43</v>
      </c>
      <c r="H120" s="55">
        <v>12.57</v>
      </c>
      <c r="I120" s="55">
        <v>57.59</v>
      </c>
      <c r="J120" s="55">
        <v>373.32</v>
      </c>
      <c r="K120" s="41">
        <v>167</v>
      </c>
    </row>
    <row r="121" spans="1:11" ht="14.4">
      <c r="A121" s="15"/>
      <c r="B121" s="16"/>
      <c r="C121" s="11"/>
      <c r="D121" s="6"/>
      <c r="E121" s="42" t="s">
        <v>72</v>
      </c>
      <c r="F121" s="54">
        <v>200</v>
      </c>
      <c r="G121" s="55">
        <v>3</v>
      </c>
      <c r="H121" s="55">
        <v>3.2</v>
      </c>
      <c r="I121" s="55">
        <v>4.7</v>
      </c>
      <c r="J121" s="55">
        <v>60</v>
      </c>
      <c r="K121" s="44"/>
    </row>
    <row r="122" spans="1:11" ht="14.4">
      <c r="A122" s="15"/>
      <c r="B122" s="16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</row>
    <row r="123" spans="1:11" ht="14.4">
      <c r="A123" s="15"/>
      <c r="B123" s="16"/>
      <c r="C123" s="11"/>
      <c r="D123" s="7" t="s">
        <v>23</v>
      </c>
      <c r="E123" s="42" t="s">
        <v>96</v>
      </c>
      <c r="F123" s="54">
        <v>100</v>
      </c>
      <c r="G123" s="55">
        <f>1.52*F123/30</f>
        <v>5.0666666666666664</v>
      </c>
      <c r="H123" s="56">
        <f>0.16*F123/30</f>
        <v>0.53333333333333333</v>
      </c>
      <c r="I123" s="56">
        <f>9.84*F123/30</f>
        <v>32.799999999999997</v>
      </c>
      <c r="J123" s="56">
        <f>G123*4+H123*9+I123*4</f>
        <v>156.26666666666665</v>
      </c>
      <c r="K123" s="44" t="s">
        <v>41</v>
      </c>
    </row>
    <row r="124" spans="1:11" ht="14.4">
      <c r="A124" s="15"/>
      <c r="B124" s="16"/>
      <c r="C124" s="11"/>
      <c r="D124" s="7" t="s">
        <v>24</v>
      </c>
      <c r="E124" s="42" t="s">
        <v>42</v>
      </c>
      <c r="F124" s="54">
        <v>100</v>
      </c>
      <c r="G124" s="55">
        <v>0.4</v>
      </c>
      <c r="H124" s="55">
        <v>0.4</v>
      </c>
      <c r="I124" s="55">
        <v>9.8000000000000007</v>
      </c>
      <c r="J124" s="55">
        <f>G124*4+H124*9+I124*4</f>
        <v>44.400000000000006</v>
      </c>
      <c r="K124" s="44">
        <v>338</v>
      </c>
    </row>
    <row r="125" spans="1:11" ht="14.4">
      <c r="A125" s="15"/>
      <c r="B125" s="16"/>
      <c r="C125" s="11"/>
      <c r="D125" s="6"/>
      <c r="E125" s="42" t="s">
        <v>97</v>
      </c>
      <c r="F125" s="54">
        <v>150</v>
      </c>
      <c r="G125" s="55">
        <v>4.2</v>
      </c>
      <c r="H125" s="55">
        <v>3</v>
      </c>
      <c r="I125" s="55">
        <v>16.5</v>
      </c>
      <c r="J125" s="55">
        <v>109.5</v>
      </c>
      <c r="K125" s="44"/>
    </row>
    <row r="126" spans="1:11" ht="14.4">
      <c r="A126" s="15"/>
      <c r="B126" s="16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4.4">
      <c r="A127" s="17"/>
      <c r="B127" s="18"/>
      <c r="C127" s="8"/>
      <c r="D127" s="19" t="s">
        <v>33</v>
      </c>
      <c r="E127" s="9"/>
      <c r="F127" s="20">
        <f>SUM(F120:F126)</f>
        <v>750</v>
      </c>
      <c r="G127" s="20">
        <f t="shared" ref="G127:J127" si="76">SUM(G120:G126)</f>
        <v>20.096666666666668</v>
      </c>
      <c r="H127" s="20">
        <f t="shared" si="76"/>
        <v>19.703333333333333</v>
      </c>
      <c r="I127" s="20">
        <f t="shared" si="76"/>
        <v>121.39</v>
      </c>
      <c r="J127" s="20">
        <f t="shared" si="76"/>
        <v>743.48666666666657</v>
      </c>
      <c r="K127" s="26"/>
    </row>
    <row r="128" spans="1:11" ht="14.4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2" t="s">
        <v>74</v>
      </c>
      <c r="F128" s="69">
        <v>60</v>
      </c>
      <c r="G128" s="70">
        <f>1.5*F128/60</f>
        <v>1.5</v>
      </c>
      <c r="H128" s="69">
        <f>3.47*F128/60</f>
        <v>3.47</v>
      </c>
      <c r="I128" s="69">
        <f>6.77*F128/60</f>
        <v>6.77</v>
      </c>
      <c r="J128" s="55">
        <f t="shared" ref="J128" si="77">G128*4+H128*9+I128*4</f>
        <v>64.31</v>
      </c>
      <c r="K128" s="44">
        <v>67</v>
      </c>
    </row>
    <row r="129" spans="1:11" ht="14.4">
      <c r="A129" s="15"/>
      <c r="B129" s="16"/>
      <c r="C129" s="11"/>
      <c r="D129" s="7" t="s">
        <v>27</v>
      </c>
      <c r="E129" s="42" t="s">
        <v>98</v>
      </c>
      <c r="F129" s="54">
        <v>200</v>
      </c>
      <c r="G129" s="55">
        <f>2.6*F129/250</f>
        <v>2.08</v>
      </c>
      <c r="H129" s="60">
        <f>6.13*F129/250</f>
        <v>4.9039999999999999</v>
      </c>
      <c r="I129" s="60">
        <f>17.03*F129/250</f>
        <v>13.624000000000001</v>
      </c>
      <c r="J129" s="55">
        <f>G129*4+H129*9+I129*4</f>
        <v>106.952</v>
      </c>
      <c r="K129" s="44">
        <v>96</v>
      </c>
    </row>
    <row r="130" spans="1:11" ht="14.4">
      <c r="A130" s="15"/>
      <c r="B130" s="16"/>
      <c r="C130" s="11"/>
      <c r="D130" s="7" t="s">
        <v>28</v>
      </c>
      <c r="E130" s="42" t="s">
        <v>76</v>
      </c>
      <c r="F130" s="61">
        <v>90</v>
      </c>
      <c r="G130" s="55">
        <f>15.24*F130/100</f>
        <v>13.715999999999999</v>
      </c>
      <c r="H130" s="60">
        <f>5.8*F130/100</f>
        <v>5.22</v>
      </c>
      <c r="I130" s="60">
        <f>10.16*F130/100</f>
        <v>9.1440000000000001</v>
      </c>
      <c r="J130" s="55">
        <f t="shared" ref="J130" si="78">G130*4+H130*9+I130*4</f>
        <v>138.41999999999999</v>
      </c>
      <c r="K130" s="44">
        <v>295</v>
      </c>
    </row>
    <row r="131" spans="1:11" ht="14.4">
      <c r="A131" s="15"/>
      <c r="B131" s="16"/>
      <c r="C131" s="11"/>
      <c r="D131" s="7" t="s">
        <v>29</v>
      </c>
      <c r="E131" s="42" t="s">
        <v>77</v>
      </c>
      <c r="F131" s="54">
        <v>150</v>
      </c>
      <c r="G131" s="55">
        <v>6.57</v>
      </c>
      <c r="H131" s="55">
        <v>4.1900000000000004</v>
      </c>
      <c r="I131" s="55">
        <v>32.32</v>
      </c>
      <c r="J131" s="55">
        <v>193.27</v>
      </c>
      <c r="K131" s="44">
        <v>171</v>
      </c>
    </row>
    <row r="132" spans="1:11" ht="14.4">
      <c r="A132" s="15"/>
      <c r="B132" s="16"/>
      <c r="C132" s="11"/>
      <c r="D132" s="7" t="s">
        <v>30</v>
      </c>
      <c r="E132" s="42" t="s">
        <v>39</v>
      </c>
      <c r="F132" s="54">
        <v>200</v>
      </c>
      <c r="G132" s="55">
        <v>0.2</v>
      </c>
      <c r="H132" s="55">
        <v>0.05</v>
      </c>
      <c r="I132" s="55">
        <v>15.01</v>
      </c>
      <c r="J132" s="55">
        <f>G132*4+H132*9+I132*4</f>
        <v>61.29</v>
      </c>
      <c r="K132" s="44">
        <v>376</v>
      </c>
    </row>
    <row r="133" spans="1:11" ht="14.4">
      <c r="A133" s="15"/>
      <c r="B133" s="16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</row>
    <row r="134" spans="1:11" ht="14.4">
      <c r="A134" s="15"/>
      <c r="B134" s="16"/>
      <c r="C134" s="11"/>
      <c r="D134" s="7" t="s">
        <v>32</v>
      </c>
      <c r="E134" s="42" t="s">
        <v>51</v>
      </c>
      <c r="F134" s="54">
        <v>80</v>
      </c>
      <c r="G134" s="55">
        <f>2.64*F134/40</f>
        <v>5.28</v>
      </c>
      <c r="H134" s="55">
        <f>0.48*F134/40</f>
        <v>0.96</v>
      </c>
      <c r="I134" s="55">
        <f>13.68*F134/40</f>
        <v>27.360000000000003</v>
      </c>
      <c r="J134" s="55">
        <f t="shared" ref="J134" si="79">G134*4+H134*9+I134*4</f>
        <v>139.20000000000002</v>
      </c>
      <c r="K134" s="44" t="s">
        <v>41</v>
      </c>
    </row>
    <row r="135" spans="1:11" ht="14.4">
      <c r="A135" s="15"/>
      <c r="B135" s="16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4.4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4.4">
      <c r="A137" s="17"/>
      <c r="B137" s="18"/>
      <c r="C137" s="8"/>
      <c r="D137" s="19" t="s">
        <v>33</v>
      </c>
      <c r="E137" s="12"/>
      <c r="F137" s="20">
        <f>SUM(F128:F136)</f>
        <v>780</v>
      </c>
      <c r="G137" s="20">
        <f t="shared" ref="G137:J137" si="80">SUM(G128:G136)</f>
        <v>29.346</v>
      </c>
      <c r="H137" s="20">
        <f t="shared" si="80"/>
        <v>18.794000000000004</v>
      </c>
      <c r="I137" s="20">
        <f t="shared" si="80"/>
        <v>104.22799999999999</v>
      </c>
      <c r="J137" s="20">
        <f t="shared" si="80"/>
        <v>703.44200000000001</v>
      </c>
      <c r="K137" s="26"/>
    </row>
    <row r="138" spans="1:11" ht="15" thickBot="1">
      <c r="A138" s="34">
        <f>A120</f>
        <v>2</v>
      </c>
      <c r="B138" s="34">
        <f>B120</f>
        <v>2</v>
      </c>
      <c r="C138" s="51" t="s">
        <v>4</v>
      </c>
      <c r="D138" s="52"/>
      <c r="E138" s="32"/>
      <c r="F138" s="33">
        <f>F127+F137</f>
        <v>1530</v>
      </c>
      <c r="G138" s="33">
        <f t="shared" ref="G138" si="81">G127+G137</f>
        <v>49.442666666666668</v>
      </c>
      <c r="H138" s="33">
        <f t="shared" ref="H138" si="82">H127+H137</f>
        <v>38.497333333333337</v>
      </c>
      <c r="I138" s="33">
        <f t="shared" ref="I138" si="83">I127+I137</f>
        <v>225.61799999999999</v>
      </c>
      <c r="J138" s="33">
        <f t="shared" ref="J138" si="84">J127+J137</f>
        <v>1446.9286666666667</v>
      </c>
      <c r="K138" s="33"/>
    </row>
    <row r="139" spans="1:11" ht="14.4">
      <c r="A139" s="21">
        <v>2</v>
      </c>
      <c r="B139" s="22">
        <v>3</v>
      </c>
      <c r="C139" s="23" t="s">
        <v>20</v>
      </c>
      <c r="D139" s="5" t="s">
        <v>21</v>
      </c>
      <c r="E139" s="40" t="s">
        <v>99</v>
      </c>
      <c r="F139" s="54">
        <v>130</v>
      </c>
      <c r="G139" s="55">
        <v>15.23</v>
      </c>
      <c r="H139" s="55">
        <v>17.48</v>
      </c>
      <c r="I139" s="55">
        <v>36.71</v>
      </c>
      <c r="J139" s="55">
        <v>365.08</v>
      </c>
      <c r="K139" s="41">
        <v>223</v>
      </c>
    </row>
    <row r="140" spans="1:11" ht="14.4">
      <c r="A140" s="24"/>
      <c r="B140" s="16"/>
      <c r="C140" s="11"/>
      <c r="D140" s="6"/>
      <c r="E140" s="42" t="s">
        <v>61</v>
      </c>
      <c r="F140" s="54">
        <v>20</v>
      </c>
      <c r="G140" s="55">
        <v>1.5</v>
      </c>
      <c r="H140" s="55"/>
      <c r="I140" s="55">
        <v>11.4</v>
      </c>
      <c r="J140" s="55">
        <f>G140*4+H140*9+I140*4</f>
        <v>51.6</v>
      </c>
      <c r="K140" s="44"/>
    </row>
    <row r="141" spans="1:11" ht="14.4">
      <c r="A141" s="24"/>
      <c r="B141" s="16"/>
      <c r="C141" s="11"/>
      <c r="D141" s="7" t="s">
        <v>22</v>
      </c>
      <c r="E141" s="42" t="s">
        <v>39</v>
      </c>
      <c r="F141" s="54">
        <v>200</v>
      </c>
      <c r="G141" s="55">
        <v>0.2</v>
      </c>
      <c r="H141" s="55">
        <v>0.05</v>
      </c>
      <c r="I141" s="55">
        <v>15.01</v>
      </c>
      <c r="J141" s="55">
        <f>G141*4+H141*9+I141*4</f>
        <v>61.29</v>
      </c>
      <c r="K141" s="44">
        <v>376</v>
      </c>
    </row>
    <row r="142" spans="1:11" ht="15.75" customHeight="1">
      <c r="A142" s="24"/>
      <c r="B142" s="16"/>
      <c r="C142" s="11"/>
      <c r="D142" s="7" t="s">
        <v>23</v>
      </c>
      <c r="E142" s="42" t="s">
        <v>40</v>
      </c>
      <c r="F142" s="54">
        <v>40</v>
      </c>
      <c r="G142" s="55">
        <f>1.52*F142/30</f>
        <v>2.0266666666666664</v>
      </c>
      <c r="H142" s="56">
        <f>0.16*F142/30</f>
        <v>0.21333333333333335</v>
      </c>
      <c r="I142" s="56">
        <f>9.84*F142/30</f>
        <v>13.120000000000001</v>
      </c>
      <c r="J142" s="56">
        <f>G142*4+H142*9+I142*4</f>
        <v>62.506666666666668</v>
      </c>
      <c r="K142" s="44" t="s">
        <v>41</v>
      </c>
    </row>
    <row r="143" spans="1:11" ht="14.4">
      <c r="A143" s="24"/>
      <c r="B143" s="16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</row>
    <row r="144" spans="1:11" ht="14.4">
      <c r="A144" s="24"/>
      <c r="B144" s="16"/>
      <c r="C144" s="11"/>
      <c r="D144" s="6"/>
      <c r="E144" s="42" t="s">
        <v>100</v>
      </c>
      <c r="F144" s="54">
        <v>200</v>
      </c>
      <c r="G144" s="55">
        <v>1</v>
      </c>
      <c r="H144" s="55">
        <v>0.2</v>
      </c>
      <c r="I144" s="55">
        <v>20.2</v>
      </c>
      <c r="J144" s="55">
        <v>86.6</v>
      </c>
      <c r="K144" s="44">
        <v>389</v>
      </c>
    </row>
    <row r="145" spans="1:11" ht="14.4">
      <c r="A145" s="24"/>
      <c r="B145" s="16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4.4">
      <c r="A146" s="25"/>
      <c r="B146" s="18"/>
      <c r="C146" s="8"/>
      <c r="D146" s="19" t="s">
        <v>33</v>
      </c>
      <c r="E146" s="9"/>
      <c r="F146" s="20">
        <f>SUM(F139:F145)</f>
        <v>590</v>
      </c>
      <c r="G146" s="20">
        <f t="shared" ref="G146:J146" si="85">SUM(G139:G145)</f>
        <v>19.956666666666667</v>
      </c>
      <c r="H146" s="20">
        <f t="shared" si="85"/>
        <v>17.943333333333335</v>
      </c>
      <c r="I146" s="20">
        <f t="shared" si="85"/>
        <v>96.44</v>
      </c>
      <c r="J146" s="20">
        <f t="shared" si="85"/>
        <v>627.07666666666671</v>
      </c>
      <c r="K146" s="26"/>
    </row>
    <row r="147" spans="1:11" ht="14.4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2" t="s">
        <v>102</v>
      </c>
      <c r="F147" s="57">
        <v>60</v>
      </c>
      <c r="G147" s="58">
        <v>0.77</v>
      </c>
      <c r="H147" s="57">
        <v>2.04</v>
      </c>
      <c r="I147" s="57">
        <v>2.2599999999999998</v>
      </c>
      <c r="J147" s="74">
        <v>30.48</v>
      </c>
      <c r="K147" s="44" t="s">
        <v>101</v>
      </c>
    </row>
    <row r="148" spans="1:11" ht="14.4">
      <c r="A148" s="24"/>
      <c r="B148" s="16"/>
      <c r="C148" s="11"/>
      <c r="D148" s="7" t="s">
        <v>27</v>
      </c>
      <c r="E148" s="42" t="s">
        <v>57</v>
      </c>
      <c r="F148" s="61">
        <v>200</v>
      </c>
      <c r="G148" s="55">
        <v>1.89</v>
      </c>
      <c r="H148" s="55">
        <v>2.4300000000000002</v>
      </c>
      <c r="I148" s="55">
        <v>9.34</v>
      </c>
      <c r="J148" s="55">
        <f t="shared" ref="J148" si="86">G148*4+H148*9+I148*4</f>
        <v>66.789999999999992</v>
      </c>
      <c r="K148" s="44">
        <v>170</v>
      </c>
    </row>
    <row r="149" spans="1:11" ht="14.4">
      <c r="A149" s="24"/>
      <c r="B149" s="16"/>
      <c r="C149" s="11"/>
      <c r="D149" s="7" t="s">
        <v>28</v>
      </c>
      <c r="E149" s="42" t="s">
        <v>68</v>
      </c>
      <c r="F149" s="54">
        <v>75</v>
      </c>
      <c r="G149" s="55">
        <v>13.87</v>
      </c>
      <c r="H149" s="55">
        <v>7.85</v>
      </c>
      <c r="I149" s="55">
        <v>6.53</v>
      </c>
      <c r="J149" s="55">
        <v>150</v>
      </c>
      <c r="K149" s="44">
        <v>486</v>
      </c>
    </row>
    <row r="150" spans="1:11" ht="14.4">
      <c r="A150" s="24"/>
      <c r="B150" s="16"/>
      <c r="C150" s="11"/>
      <c r="D150" s="7" t="s">
        <v>29</v>
      </c>
      <c r="E150" s="42" t="s">
        <v>69</v>
      </c>
      <c r="F150" s="54">
        <v>150</v>
      </c>
      <c r="G150" s="55">
        <v>3.7</v>
      </c>
      <c r="H150" s="55">
        <v>5.37</v>
      </c>
      <c r="I150" s="55">
        <v>36.68</v>
      </c>
      <c r="J150" s="55">
        <v>209.85</v>
      </c>
      <c r="K150" s="44">
        <v>304</v>
      </c>
    </row>
    <row r="151" spans="1:11" ht="14.4">
      <c r="A151" s="24"/>
      <c r="B151" s="16"/>
      <c r="C151" s="11"/>
      <c r="D151" s="7" t="s">
        <v>30</v>
      </c>
      <c r="E151" s="42" t="s">
        <v>70</v>
      </c>
      <c r="F151" s="54">
        <v>200</v>
      </c>
      <c r="G151" s="55">
        <v>0.22</v>
      </c>
      <c r="H151" s="61"/>
      <c r="I151" s="55">
        <v>24.42</v>
      </c>
      <c r="J151" s="55">
        <f>G151*4+H151*9+I151*4</f>
        <v>98.56</v>
      </c>
      <c r="K151" s="44">
        <v>349</v>
      </c>
    </row>
    <row r="152" spans="1:11" ht="14.4">
      <c r="A152" s="24"/>
      <c r="B152" s="16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</row>
    <row r="153" spans="1:11" ht="14.4">
      <c r="A153" s="24"/>
      <c r="B153" s="16"/>
      <c r="C153" s="11"/>
      <c r="D153" s="7" t="s">
        <v>32</v>
      </c>
      <c r="E153" s="42" t="s">
        <v>51</v>
      </c>
      <c r="F153" s="54">
        <v>80</v>
      </c>
      <c r="G153" s="55">
        <f>2.64*F153/40</f>
        <v>5.28</v>
      </c>
      <c r="H153" s="55">
        <f>0.48*F153/40</f>
        <v>0.96</v>
      </c>
      <c r="I153" s="55">
        <f>13.68*F153/40</f>
        <v>27.360000000000003</v>
      </c>
      <c r="J153" s="55">
        <f t="shared" ref="J153" si="87">G153*4+H153*9+I153*4</f>
        <v>139.20000000000002</v>
      </c>
      <c r="K153" s="44" t="s">
        <v>41</v>
      </c>
    </row>
    <row r="154" spans="1:11" ht="14.4">
      <c r="A154" s="24"/>
      <c r="B154" s="16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4.4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4.4">
      <c r="A156" s="25"/>
      <c r="B156" s="18"/>
      <c r="C156" s="8"/>
      <c r="D156" s="19" t="s">
        <v>33</v>
      </c>
      <c r="E156" s="12"/>
      <c r="F156" s="20">
        <f>SUM(F147:F155)</f>
        <v>765</v>
      </c>
      <c r="G156" s="20">
        <f t="shared" ref="G156:J156" si="88">SUM(G147:G155)</f>
        <v>25.73</v>
      </c>
      <c r="H156" s="20">
        <f t="shared" si="88"/>
        <v>18.650000000000002</v>
      </c>
      <c r="I156" s="20">
        <f t="shared" si="88"/>
        <v>106.59</v>
      </c>
      <c r="J156" s="20">
        <f t="shared" si="88"/>
        <v>694.88000000000011</v>
      </c>
      <c r="K156" s="26"/>
    </row>
    <row r="157" spans="1:11" ht="15" thickBot="1">
      <c r="A157" s="30">
        <f>A139</f>
        <v>2</v>
      </c>
      <c r="B157" s="31">
        <f>B139</f>
        <v>3</v>
      </c>
      <c r="C157" s="51" t="s">
        <v>4</v>
      </c>
      <c r="D157" s="52"/>
      <c r="E157" s="32"/>
      <c r="F157" s="33">
        <f>F146+F156</f>
        <v>1355</v>
      </c>
      <c r="G157" s="33">
        <f t="shared" ref="G157" si="89">G146+G156</f>
        <v>45.686666666666667</v>
      </c>
      <c r="H157" s="33">
        <f t="shared" ref="H157" si="90">H146+H156</f>
        <v>36.593333333333334</v>
      </c>
      <c r="I157" s="33">
        <f t="shared" ref="I157" si="91">I146+I156</f>
        <v>203.03</v>
      </c>
      <c r="J157" s="33">
        <f t="shared" ref="J157" si="92">J146+J156</f>
        <v>1321.9566666666669</v>
      </c>
      <c r="K157" s="33"/>
    </row>
    <row r="158" spans="1:11" ht="14.4">
      <c r="A158" s="21">
        <v>2</v>
      </c>
      <c r="B158" s="22">
        <v>4</v>
      </c>
      <c r="C158" s="23" t="s">
        <v>20</v>
      </c>
      <c r="D158" s="5" t="s">
        <v>21</v>
      </c>
      <c r="E158" s="40" t="s">
        <v>71</v>
      </c>
      <c r="F158" s="54">
        <v>80</v>
      </c>
      <c r="G158" s="55">
        <v>8.8699999999999992</v>
      </c>
      <c r="H158" s="55">
        <v>9.83</v>
      </c>
      <c r="I158" s="55">
        <v>11.71</v>
      </c>
      <c r="J158" s="55">
        <v>171</v>
      </c>
      <c r="K158" s="41">
        <v>287</v>
      </c>
    </row>
    <row r="159" spans="1:11" ht="14.4">
      <c r="A159" s="24"/>
      <c r="B159" s="16"/>
      <c r="C159" s="11"/>
      <c r="D159" s="6"/>
      <c r="E159" s="42" t="s">
        <v>48</v>
      </c>
      <c r="F159" s="54">
        <v>150</v>
      </c>
      <c r="G159" s="55">
        <f>5.7*F159/150</f>
        <v>5.7</v>
      </c>
      <c r="H159" s="55">
        <f>3.43*F159/150</f>
        <v>3.43</v>
      </c>
      <c r="I159" s="55">
        <f>36.45*F159/150</f>
        <v>36.450000000000003</v>
      </c>
      <c r="J159" s="55">
        <f>G159*4+H159*9+I159*4</f>
        <v>199.47000000000003</v>
      </c>
      <c r="K159" s="44">
        <v>203</v>
      </c>
    </row>
    <row r="160" spans="1:11" ht="14.4">
      <c r="A160" s="24"/>
      <c r="B160" s="16"/>
      <c r="C160" s="11"/>
      <c r="D160" s="7" t="s">
        <v>22</v>
      </c>
      <c r="E160" s="42" t="s">
        <v>49</v>
      </c>
      <c r="F160" s="54" t="s">
        <v>50</v>
      </c>
      <c r="G160" s="55">
        <v>0.26</v>
      </c>
      <c r="H160" s="55">
        <v>0.06</v>
      </c>
      <c r="I160" s="55">
        <v>15.22</v>
      </c>
      <c r="J160" s="55">
        <f t="shared" ref="J160" si="93">G160*4+H160*9+I160*4</f>
        <v>62.46</v>
      </c>
      <c r="K160" s="44">
        <v>377</v>
      </c>
    </row>
    <row r="161" spans="1:11" ht="14.4">
      <c r="A161" s="24"/>
      <c r="B161" s="16"/>
      <c r="C161" s="11"/>
      <c r="D161" s="7" t="s">
        <v>23</v>
      </c>
      <c r="E161" s="42" t="s">
        <v>40</v>
      </c>
      <c r="F161" s="54">
        <v>40</v>
      </c>
      <c r="G161" s="55">
        <f>1.52*F161/30</f>
        <v>2.0266666666666664</v>
      </c>
      <c r="H161" s="56">
        <f>0.16*F161/30</f>
        <v>0.21333333333333335</v>
      </c>
      <c r="I161" s="56">
        <f>9.84*F161/30</f>
        <v>13.120000000000001</v>
      </c>
      <c r="J161" s="56">
        <f>G161*4+H161*9+I161*4</f>
        <v>62.506666666666668</v>
      </c>
      <c r="K161" s="44" t="s">
        <v>41</v>
      </c>
    </row>
    <row r="162" spans="1:11" ht="14.4">
      <c r="A162" s="24"/>
      <c r="B162" s="16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</row>
    <row r="163" spans="1:11" ht="14.4">
      <c r="A163" s="24"/>
      <c r="B163" s="16"/>
      <c r="C163" s="11"/>
      <c r="D163" s="6"/>
      <c r="E163" s="42" t="s">
        <v>104</v>
      </c>
      <c r="F163" s="75">
        <v>30</v>
      </c>
      <c r="G163" s="76">
        <f>2.2*F163/30</f>
        <v>2.2000000000000002</v>
      </c>
      <c r="H163" s="75">
        <f>4.3*F163/30</f>
        <v>4.3</v>
      </c>
      <c r="I163" s="75">
        <f>12.3*F163/30</f>
        <v>12.3</v>
      </c>
      <c r="J163" s="65">
        <f t="shared" ref="J163" si="94">G163*4+H163*9+I163*4</f>
        <v>96.7</v>
      </c>
      <c r="K163" s="44" t="s">
        <v>103</v>
      </c>
    </row>
    <row r="164" spans="1:11" ht="14.4">
      <c r="A164" s="24"/>
      <c r="B164" s="16"/>
      <c r="C164" s="11"/>
      <c r="D164" s="6"/>
      <c r="E164" s="42" t="s">
        <v>105</v>
      </c>
      <c r="F164" s="54">
        <v>50</v>
      </c>
      <c r="G164" s="55">
        <v>0.37</v>
      </c>
      <c r="H164" s="55">
        <v>1</v>
      </c>
      <c r="I164" s="55">
        <v>3.02</v>
      </c>
      <c r="J164" s="55">
        <v>136</v>
      </c>
      <c r="K164" s="44"/>
    </row>
    <row r="165" spans="1:11" ht="14.4">
      <c r="A165" s="25"/>
      <c r="B165" s="18"/>
      <c r="C165" s="8"/>
      <c r="D165" s="19" t="s">
        <v>33</v>
      </c>
      <c r="E165" s="9"/>
      <c r="F165" s="20">
        <f>SUM(F158:F164)</f>
        <v>350</v>
      </c>
      <c r="G165" s="20">
        <f t="shared" ref="G165:J165" si="95">SUM(G158:G164)</f>
        <v>19.426666666666666</v>
      </c>
      <c r="H165" s="20">
        <f t="shared" si="95"/>
        <v>18.833333333333332</v>
      </c>
      <c r="I165" s="20">
        <f t="shared" si="95"/>
        <v>91.82</v>
      </c>
      <c r="J165" s="20">
        <f t="shared" si="95"/>
        <v>728.13666666666666</v>
      </c>
      <c r="K165" s="26"/>
    </row>
    <row r="166" spans="1:11" ht="14.4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2" t="s">
        <v>106</v>
      </c>
      <c r="F166" s="54">
        <v>60</v>
      </c>
      <c r="G166" s="55">
        <v>1</v>
      </c>
      <c r="H166" s="55">
        <v>2.5099999999999998</v>
      </c>
      <c r="I166" s="55">
        <v>4.91</v>
      </c>
      <c r="J166" s="55">
        <v>46.26</v>
      </c>
      <c r="K166" s="44">
        <v>34</v>
      </c>
    </row>
    <row r="167" spans="1:11" ht="14.4">
      <c r="A167" s="24"/>
      <c r="B167" s="16"/>
      <c r="C167" s="11"/>
      <c r="D167" s="7" t="s">
        <v>27</v>
      </c>
      <c r="E167" s="42" t="s">
        <v>107</v>
      </c>
      <c r="F167" s="54">
        <v>200</v>
      </c>
      <c r="G167" s="55">
        <v>2.52</v>
      </c>
      <c r="H167" s="60">
        <v>2.84</v>
      </c>
      <c r="I167" s="60">
        <v>16.670000000000002</v>
      </c>
      <c r="J167" s="60">
        <f t="shared" ref="J167:J168" si="96">G167*4+H167*9+I167*4</f>
        <v>102.32000000000001</v>
      </c>
      <c r="K167" s="44">
        <v>108</v>
      </c>
    </row>
    <row r="168" spans="1:11" ht="14.4">
      <c r="A168" s="24"/>
      <c r="B168" s="16"/>
      <c r="C168" s="11"/>
      <c r="D168" s="7" t="s">
        <v>28</v>
      </c>
      <c r="E168" s="42" t="s">
        <v>108</v>
      </c>
      <c r="F168" s="54">
        <v>90</v>
      </c>
      <c r="G168" s="55">
        <f>F168*16.9/80</f>
        <v>19.012499999999996</v>
      </c>
      <c r="H168" s="55">
        <f>F168*9.66/80</f>
        <v>10.8675</v>
      </c>
      <c r="I168" s="55">
        <f>F168*0.15/80</f>
        <v>0.16875000000000001</v>
      </c>
      <c r="J168" s="55">
        <f t="shared" si="96"/>
        <v>174.5325</v>
      </c>
      <c r="K168" s="44">
        <v>293</v>
      </c>
    </row>
    <row r="169" spans="1:11" ht="14.4">
      <c r="A169" s="24"/>
      <c r="B169" s="16"/>
      <c r="C169" s="11"/>
      <c r="D169" s="7" t="s">
        <v>29</v>
      </c>
      <c r="E169" s="42" t="s">
        <v>77</v>
      </c>
      <c r="F169" s="54">
        <v>150</v>
      </c>
      <c r="G169" s="55">
        <v>6.57</v>
      </c>
      <c r="H169" s="55">
        <v>4.1900000000000004</v>
      </c>
      <c r="I169" s="55">
        <v>32.32</v>
      </c>
      <c r="J169" s="55">
        <v>193.27</v>
      </c>
      <c r="K169" s="44">
        <v>171</v>
      </c>
    </row>
    <row r="170" spans="1:11" ht="14.4">
      <c r="A170" s="24"/>
      <c r="B170" s="16"/>
      <c r="C170" s="11"/>
      <c r="D170" s="7" t="s">
        <v>30</v>
      </c>
      <c r="E170" s="42" t="s">
        <v>39</v>
      </c>
      <c r="F170" s="54">
        <v>200</v>
      </c>
      <c r="G170" s="55">
        <v>0.2</v>
      </c>
      <c r="H170" s="55">
        <v>0.05</v>
      </c>
      <c r="I170" s="55">
        <v>15.01</v>
      </c>
      <c r="J170" s="55">
        <f>G170*4+H170*9+I170*4</f>
        <v>61.29</v>
      </c>
      <c r="K170" s="44">
        <v>376</v>
      </c>
    </row>
    <row r="171" spans="1:11" ht="14.4">
      <c r="A171" s="24"/>
      <c r="B171" s="16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</row>
    <row r="172" spans="1:11" ht="14.4">
      <c r="A172" s="24"/>
      <c r="B172" s="16"/>
      <c r="C172" s="11"/>
      <c r="D172" s="7" t="s">
        <v>32</v>
      </c>
      <c r="E172" s="42" t="s">
        <v>51</v>
      </c>
      <c r="F172" s="54">
        <v>80</v>
      </c>
      <c r="G172" s="55">
        <f>2.64*F172/40</f>
        <v>5.28</v>
      </c>
      <c r="H172" s="55">
        <f>0.48*F172/40</f>
        <v>0.96</v>
      </c>
      <c r="I172" s="55">
        <f>13.68*F172/40</f>
        <v>27.360000000000003</v>
      </c>
      <c r="J172" s="55">
        <f t="shared" ref="J172" si="97">G172*4+H172*9+I172*4</f>
        <v>139.20000000000002</v>
      </c>
      <c r="K172" s="44" t="s">
        <v>41</v>
      </c>
    </row>
    <row r="173" spans="1:11" ht="14.4">
      <c r="A173" s="24"/>
      <c r="B173" s="16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4.4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4.4">
      <c r="A175" s="25"/>
      <c r="B175" s="18"/>
      <c r="C175" s="8"/>
      <c r="D175" s="19" t="s">
        <v>33</v>
      </c>
      <c r="E175" s="12"/>
      <c r="F175" s="20">
        <f>SUM(F166:F174)</f>
        <v>780</v>
      </c>
      <c r="G175" s="20">
        <f t="shared" ref="G175:J175" si="98">SUM(G166:G174)</f>
        <v>34.582499999999996</v>
      </c>
      <c r="H175" s="20">
        <f t="shared" si="98"/>
        <v>21.417500000000004</v>
      </c>
      <c r="I175" s="20">
        <f t="shared" si="98"/>
        <v>96.438749999999999</v>
      </c>
      <c r="J175" s="20">
        <f t="shared" si="98"/>
        <v>716.87250000000006</v>
      </c>
      <c r="K175" s="26"/>
    </row>
    <row r="176" spans="1:11" ht="15" thickBot="1">
      <c r="A176" s="30">
        <f>A158</f>
        <v>2</v>
      </c>
      <c r="B176" s="31">
        <f>B158</f>
        <v>4</v>
      </c>
      <c r="C176" s="51" t="s">
        <v>4</v>
      </c>
      <c r="D176" s="52"/>
      <c r="E176" s="32"/>
      <c r="F176" s="33">
        <f>F165+F175</f>
        <v>1130</v>
      </c>
      <c r="G176" s="33">
        <f t="shared" ref="G176" si="99">G165+G175</f>
        <v>54.009166666666658</v>
      </c>
      <c r="H176" s="33">
        <f t="shared" ref="H176" si="100">H165+H175</f>
        <v>40.250833333333333</v>
      </c>
      <c r="I176" s="33">
        <f t="shared" ref="I176" si="101">I165+I175</f>
        <v>188.25874999999999</v>
      </c>
      <c r="J176" s="33">
        <f t="shared" ref="J176" si="102">J165+J175</f>
        <v>1445.0091666666667</v>
      </c>
      <c r="K176" s="33"/>
    </row>
    <row r="177" spans="1:11" ht="14.4">
      <c r="A177" s="21">
        <v>2</v>
      </c>
      <c r="B177" s="22">
        <v>5</v>
      </c>
      <c r="C177" s="23" t="s">
        <v>20</v>
      </c>
      <c r="D177" s="5" t="s">
        <v>21</v>
      </c>
      <c r="E177" s="40" t="s">
        <v>78</v>
      </c>
      <c r="F177" s="54">
        <v>150</v>
      </c>
      <c r="G177" s="55">
        <v>16.29</v>
      </c>
      <c r="H177" s="55">
        <v>18.989999999999998</v>
      </c>
      <c r="I177" s="55">
        <v>5.04</v>
      </c>
      <c r="J177" s="55">
        <f t="shared" ref="J177:J178" si="103">G177*4+H177*9+I177*4</f>
        <v>256.23</v>
      </c>
      <c r="K177" s="41">
        <v>438</v>
      </c>
    </row>
    <row r="178" spans="1:11" ht="14.4">
      <c r="A178" s="24"/>
      <c r="B178" s="16"/>
      <c r="C178" s="11"/>
      <c r="D178" s="6"/>
      <c r="E178" s="42" t="s">
        <v>80</v>
      </c>
      <c r="F178" s="71">
        <v>20</v>
      </c>
      <c r="G178" s="72">
        <v>4.5999999999999996</v>
      </c>
      <c r="H178" s="73">
        <v>0.24</v>
      </c>
      <c r="I178" s="72">
        <v>10.66</v>
      </c>
      <c r="J178" s="72">
        <f t="shared" si="103"/>
        <v>63.2</v>
      </c>
      <c r="K178" s="44" t="s">
        <v>79</v>
      </c>
    </row>
    <row r="179" spans="1:11" ht="14.4">
      <c r="A179" s="24"/>
      <c r="B179" s="16"/>
      <c r="C179" s="11"/>
      <c r="D179" s="7" t="s">
        <v>22</v>
      </c>
      <c r="E179" s="42" t="s">
        <v>81</v>
      </c>
      <c r="F179" s="54">
        <v>200</v>
      </c>
      <c r="G179" s="55">
        <f>3.5*F179/200</f>
        <v>3.5</v>
      </c>
      <c r="H179" s="55">
        <f>3.7*F179/200</f>
        <v>3.7</v>
      </c>
      <c r="I179" s="55">
        <f>25.5*F179/200</f>
        <v>25.5</v>
      </c>
      <c r="J179" s="55">
        <f>G179*4+H179*9+I179*4</f>
        <v>149.30000000000001</v>
      </c>
      <c r="K179" s="44">
        <v>382</v>
      </c>
    </row>
    <row r="180" spans="1:11" ht="14.4">
      <c r="A180" s="24"/>
      <c r="B180" s="16"/>
      <c r="C180" s="11"/>
      <c r="D180" s="7" t="s">
        <v>23</v>
      </c>
      <c r="E180" s="42" t="s">
        <v>40</v>
      </c>
      <c r="F180" s="54">
        <v>40</v>
      </c>
      <c r="G180" s="55">
        <f>1.52*F180/30</f>
        <v>2.0266666666666664</v>
      </c>
      <c r="H180" s="56">
        <f>0.16*F180/30</f>
        <v>0.21333333333333335</v>
      </c>
      <c r="I180" s="56">
        <f>9.84*F180/30</f>
        <v>13.120000000000001</v>
      </c>
      <c r="J180" s="56">
        <f>G180*4+H180*9+I180*4</f>
        <v>62.506666666666668</v>
      </c>
      <c r="K180" s="44" t="s">
        <v>41</v>
      </c>
    </row>
    <row r="181" spans="1:11" ht="14.4">
      <c r="A181" s="24"/>
      <c r="B181" s="16"/>
      <c r="C181" s="11"/>
      <c r="D181" s="7" t="s">
        <v>24</v>
      </c>
      <c r="E181" s="42" t="s">
        <v>42</v>
      </c>
      <c r="F181" s="54">
        <v>100</v>
      </c>
      <c r="G181" s="55">
        <v>0.4</v>
      </c>
      <c r="H181" s="55">
        <v>0.4</v>
      </c>
      <c r="I181" s="55">
        <v>9.8000000000000007</v>
      </c>
      <c r="J181" s="55">
        <f>G181*4+H181*9+I181*4</f>
        <v>44.400000000000006</v>
      </c>
      <c r="K181" s="44">
        <v>338</v>
      </c>
    </row>
    <row r="182" spans="1:11" ht="14.4">
      <c r="A182" s="24"/>
      <c r="B182" s="16"/>
      <c r="C182" s="11"/>
      <c r="D182" s="6"/>
      <c r="E182" s="42" t="s">
        <v>82</v>
      </c>
      <c r="F182" s="54">
        <v>10</v>
      </c>
      <c r="G182" s="55">
        <f>2.32*F182/10</f>
        <v>2.3199999999999998</v>
      </c>
      <c r="H182" s="55">
        <v>2.95</v>
      </c>
      <c r="I182" s="55">
        <f>0.01*F182/10</f>
        <v>0.01</v>
      </c>
      <c r="J182" s="55">
        <v>36.4</v>
      </c>
      <c r="K182" s="44">
        <v>42</v>
      </c>
    </row>
    <row r="183" spans="1:11" ht="14.4">
      <c r="A183" s="24"/>
      <c r="B183" s="16"/>
      <c r="C183" s="11"/>
      <c r="D183" s="6"/>
      <c r="E183" s="42" t="s">
        <v>83</v>
      </c>
      <c r="F183" s="54">
        <v>10</v>
      </c>
      <c r="G183" s="55">
        <v>0</v>
      </c>
      <c r="H183" s="55">
        <v>8.1999999999999993</v>
      </c>
      <c r="I183" s="55">
        <v>0.1</v>
      </c>
      <c r="J183" s="55">
        <v>75</v>
      </c>
      <c r="K183" s="44">
        <v>41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530</v>
      </c>
      <c r="G184" s="20">
        <f t="shared" ref="G184:J184" si="104">SUM(G177:G183)</f>
        <v>29.136666666666667</v>
      </c>
      <c r="H184" s="20">
        <f t="shared" si="104"/>
        <v>34.693333333333328</v>
      </c>
      <c r="I184" s="20">
        <f t="shared" si="104"/>
        <v>64.23</v>
      </c>
      <c r="J184" s="20">
        <f t="shared" si="104"/>
        <v>687.03666666666663</v>
      </c>
      <c r="K184" s="26"/>
    </row>
    <row r="185" spans="1:11" ht="14.4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2" t="s">
        <v>110</v>
      </c>
      <c r="F185" s="57">
        <v>60</v>
      </c>
      <c r="G185" s="58">
        <v>1.1100000000000001</v>
      </c>
      <c r="H185" s="57">
        <v>1.93</v>
      </c>
      <c r="I185" s="57">
        <v>4.3099999999999996</v>
      </c>
      <c r="J185" s="63">
        <v>39.1</v>
      </c>
      <c r="K185" s="44" t="s">
        <v>109</v>
      </c>
    </row>
    <row r="186" spans="1:11" ht="14.4">
      <c r="A186" s="24"/>
      <c r="B186" s="16"/>
      <c r="C186" s="11"/>
      <c r="D186" s="7" t="s">
        <v>27</v>
      </c>
      <c r="E186" s="42" t="s">
        <v>75</v>
      </c>
      <c r="F186" s="54">
        <v>200</v>
      </c>
      <c r="G186" s="55">
        <v>9.9</v>
      </c>
      <c r="H186" s="60">
        <v>8.9</v>
      </c>
      <c r="I186" s="60">
        <v>25.2</v>
      </c>
      <c r="J186" s="60">
        <v>220.5</v>
      </c>
      <c r="K186" s="44">
        <v>103</v>
      </c>
    </row>
    <row r="187" spans="1:11" ht="14.4">
      <c r="A187" s="24"/>
      <c r="B187" s="16"/>
      <c r="C187" s="11"/>
      <c r="D187" s="7" t="s">
        <v>28</v>
      </c>
      <c r="E187" s="42" t="s">
        <v>76</v>
      </c>
      <c r="F187" s="61">
        <v>90</v>
      </c>
      <c r="G187" s="55">
        <f>15.24*F187/100</f>
        <v>13.715999999999999</v>
      </c>
      <c r="H187" s="60">
        <f>5.8*F187/100</f>
        <v>5.22</v>
      </c>
      <c r="I187" s="60">
        <f>10.16*F187/100</f>
        <v>9.1440000000000001</v>
      </c>
      <c r="J187" s="55">
        <f t="shared" ref="J187:J189" si="105">G187*4+H187*9+I187*4</f>
        <v>138.41999999999999</v>
      </c>
      <c r="K187" s="44">
        <v>295</v>
      </c>
    </row>
    <row r="188" spans="1:11" ht="14.4">
      <c r="A188" s="24"/>
      <c r="B188" s="16"/>
      <c r="C188" s="11"/>
      <c r="D188" s="7" t="s">
        <v>29</v>
      </c>
      <c r="E188" s="42" t="s">
        <v>88</v>
      </c>
      <c r="F188" s="54">
        <v>150</v>
      </c>
      <c r="G188" s="55">
        <f>F188*3.29/150</f>
        <v>3.29</v>
      </c>
      <c r="H188" s="55">
        <f>F188*7.06/150</f>
        <v>7.06</v>
      </c>
      <c r="I188" s="55">
        <f>F188*22.21/150</f>
        <v>22.21</v>
      </c>
      <c r="J188" s="55">
        <f t="shared" si="105"/>
        <v>165.54000000000002</v>
      </c>
      <c r="K188" s="44">
        <v>312</v>
      </c>
    </row>
    <row r="189" spans="1:11" ht="14.4">
      <c r="A189" s="24"/>
      <c r="B189" s="16"/>
      <c r="C189" s="11"/>
      <c r="D189" s="7" t="s">
        <v>30</v>
      </c>
      <c r="E189" s="42" t="s">
        <v>49</v>
      </c>
      <c r="F189" s="54" t="s">
        <v>50</v>
      </c>
      <c r="G189" s="55">
        <v>0.26</v>
      </c>
      <c r="H189" s="55">
        <v>0.06</v>
      </c>
      <c r="I189" s="55">
        <v>15.22</v>
      </c>
      <c r="J189" s="55">
        <f t="shared" si="105"/>
        <v>62.46</v>
      </c>
      <c r="K189" s="44">
        <v>377</v>
      </c>
    </row>
    <row r="190" spans="1:11" ht="14.4">
      <c r="A190" s="24"/>
      <c r="B190" s="16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</row>
    <row r="191" spans="1:11" ht="14.4">
      <c r="A191" s="24"/>
      <c r="B191" s="16"/>
      <c r="C191" s="11"/>
      <c r="D191" s="7" t="s">
        <v>32</v>
      </c>
      <c r="E191" s="42" t="s">
        <v>51</v>
      </c>
      <c r="F191" s="54">
        <v>80</v>
      </c>
      <c r="G191" s="55">
        <f>2.64*F191/40</f>
        <v>5.28</v>
      </c>
      <c r="H191" s="55">
        <f>0.48*F191/40</f>
        <v>0.96</v>
      </c>
      <c r="I191" s="55">
        <f>13.68*F191/40</f>
        <v>27.360000000000003</v>
      </c>
      <c r="J191" s="55">
        <f t="shared" ref="J191" si="106">G191*4+H191*9+I191*4</f>
        <v>139.20000000000002</v>
      </c>
      <c r="K191" s="44" t="s">
        <v>41</v>
      </c>
    </row>
    <row r="192" spans="1:11" ht="14.4">
      <c r="A192" s="24"/>
      <c r="B192" s="16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4.4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4.4">
      <c r="A194" s="25"/>
      <c r="B194" s="18"/>
      <c r="C194" s="8"/>
      <c r="D194" s="19" t="s">
        <v>33</v>
      </c>
      <c r="E194" s="12"/>
      <c r="F194" s="20">
        <f>SUM(F185:F193)</f>
        <v>580</v>
      </c>
      <c r="G194" s="20">
        <f t="shared" ref="G194:J194" si="107">SUM(G185:G193)</f>
        <v>33.555999999999997</v>
      </c>
      <c r="H194" s="20">
        <f t="shared" si="107"/>
        <v>24.13</v>
      </c>
      <c r="I194" s="20">
        <f t="shared" si="107"/>
        <v>103.444</v>
      </c>
      <c r="J194" s="20">
        <f t="shared" si="107"/>
        <v>765.22</v>
      </c>
      <c r="K194" s="26"/>
    </row>
    <row r="195" spans="1:11" ht="15" thickBot="1">
      <c r="A195" s="30">
        <f>A177</f>
        <v>2</v>
      </c>
      <c r="B195" s="31">
        <f>B177</f>
        <v>5</v>
      </c>
      <c r="C195" s="51" t="s">
        <v>4</v>
      </c>
      <c r="D195" s="52"/>
      <c r="E195" s="32"/>
      <c r="F195" s="33">
        <f>F184+F194</f>
        <v>1110</v>
      </c>
      <c r="G195" s="33">
        <f t="shared" ref="G195" si="108">G184+G194</f>
        <v>62.692666666666668</v>
      </c>
      <c r="H195" s="33">
        <f t="shared" ref="H195" si="109">H184+H194</f>
        <v>58.823333333333323</v>
      </c>
      <c r="I195" s="33">
        <f t="shared" ref="I195" si="110">I184+I194</f>
        <v>167.67400000000001</v>
      </c>
      <c r="J195" s="33">
        <f t="shared" ref="J195" si="111">J184+J194</f>
        <v>1452.2566666666667</v>
      </c>
      <c r="K195" s="33"/>
    </row>
    <row r="196" spans="1:11" ht="13.8" thickBot="1">
      <c r="A196" s="28"/>
      <c r="B196" s="29"/>
      <c r="C196" s="53" t="s">
        <v>5</v>
      </c>
      <c r="D196" s="53"/>
      <c r="E196" s="53"/>
      <c r="F196" s="35">
        <f>(F24+F43+F62+F81+F100+F119+F138+F157+F176+F195)/(IF(F24=0,0,1)+IF(F43=0,0,1)+IF(F62=0,0,1)+IF(F81=0,0,1)+IF(F100=0,0,1)+IF(F119=0,0,1)+IF(F138=0,0,1)+IF(F157=0,0,1)+IF(F176=0,0,1)+IF(F195=0,0,1))</f>
        <v>1217</v>
      </c>
      <c r="G196" s="35">
        <f t="shared" ref="G196:J196" si="112">(G24+G43+G62+G81+G100+G119+G138+G157+G176+G195)/(IF(G24=0,0,1)+IF(G43=0,0,1)+IF(G62=0,0,1)+IF(G81=0,0,1)+IF(G100=0,0,1)+IF(G119=0,0,1)+IF(G138=0,0,1)+IF(G157=0,0,1)+IF(G176=0,0,1)+IF(G195=0,0,1))</f>
        <v>52.959166666666668</v>
      </c>
      <c r="H196" s="35">
        <f t="shared" si="112"/>
        <v>44.612033333333343</v>
      </c>
      <c r="I196" s="35">
        <f t="shared" si="112"/>
        <v>193.67862499999998</v>
      </c>
      <c r="J196" s="35">
        <f t="shared" si="112"/>
        <v>1392.9984666666667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Кладовщик</cp:lastModifiedBy>
  <dcterms:created xsi:type="dcterms:W3CDTF">2022-05-16T14:23:56Z</dcterms:created>
  <dcterms:modified xsi:type="dcterms:W3CDTF">2023-11-27T10:19:31Z</dcterms:modified>
</cp:coreProperties>
</file>